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85" activeTab="0"/>
  </bookViews>
  <sheets>
    <sheet name="RESUMEN_CALCULO_IT" sheetId="1" r:id="rId1"/>
    <sheet name="CALCULO_IT" sheetId="2" r:id="rId2"/>
    <sheet name="FUNCIONARIO" sheetId="3" r:id="rId3"/>
    <sheet name="LABORAL" sheetId="4" r:id="rId4"/>
    <sheet name="DATOS" sheetId="5" r:id="rId5"/>
  </sheets>
  <externalReferences>
    <externalReference r:id="rId8"/>
  </externalReferences>
  <definedNames>
    <definedName name="tablas">'[1]Convenio'!$A$4:$G$55</definedName>
    <definedName name="_xlnm.Print_Titles" localSheetId="2">'FUNCIONARIO'!$1:$1</definedName>
    <definedName name="_xlnm.Print_Titles" localSheetId="3">'LABORAL'!$1:$1</definedName>
  </definedNames>
  <calcPr fullCalcOnLoad="1"/>
</workbook>
</file>

<file path=xl/sharedStrings.xml><?xml version="1.0" encoding="utf-8"?>
<sst xmlns="http://schemas.openxmlformats.org/spreadsheetml/2006/main" count="225" uniqueCount="117">
  <si>
    <t>Subgrupo al que pertenece:</t>
  </si>
  <si>
    <t>C2</t>
  </si>
  <si>
    <t>Sueldo base:</t>
  </si>
  <si>
    <t>Antigüedad:</t>
  </si>
  <si>
    <t>Residencia:</t>
  </si>
  <si>
    <t>C. Específico:</t>
  </si>
  <si>
    <t>C. Destino:</t>
  </si>
  <si>
    <t>Puntos del complemento de destino:</t>
  </si>
  <si>
    <t>A1</t>
  </si>
  <si>
    <t>Sungrupo</t>
  </si>
  <si>
    <t>SB</t>
  </si>
  <si>
    <t>A2</t>
  </si>
  <si>
    <t>Tri</t>
  </si>
  <si>
    <t>Trienios del Subgrupo A1:</t>
  </si>
  <si>
    <t>Trienios del Subgrupo A2:</t>
  </si>
  <si>
    <t>Trienios del Subgrupo C1:</t>
  </si>
  <si>
    <t>Trienios del Subgrupo C2:</t>
  </si>
  <si>
    <t>Trienios del Subgrupo E:</t>
  </si>
  <si>
    <t>C1</t>
  </si>
  <si>
    <t>E</t>
  </si>
  <si>
    <t>Resid</t>
  </si>
  <si>
    <t>SB PE</t>
  </si>
  <si>
    <t>Tri PE</t>
  </si>
  <si>
    <t>CD</t>
  </si>
  <si>
    <t>CE</t>
  </si>
  <si>
    <t>CE PE</t>
  </si>
  <si>
    <t>Puntos del complemento específico:</t>
  </si>
  <si>
    <t>Paga concert.:</t>
  </si>
  <si>
    <t>PAGA EXTRAORDINARIA</t>
  </si>
  <si>
    <t>SB €</t>
  </si>
  <si>
    <t>Tri €</t>
  </si>
  <si>
    <t>PE € (SB + Tri)</t>
  </si>
  <si>
    <t>€/mes</t>
  </si>
  <si>
    <t>Ptas/año</t>
  </si>
  <si>
    <t>SB Ptas/año</t>
  </si>
  <si>
    <t>Tri Ptas/año</t>
  </si>
  <si>
    <t>1 Pto.</t>
  </si>
  <si>
    <t>Retribuciones en 1990 para paga concertada (BOC nº 170 de viernes 29/12/1989)</t>
  </si>
  <si>
    <t>Retribuciones funcionario en 2012</t>
  </si>
  <si>
    <t>P. Concert.</t>
  </si>
  <si>
    <t>Grupo al que pertenece:</t>
  </si>
  <si>
    <t>Retribuciones laborales en 2012</t>
  </si>
  <si>
    <t>C. Homolog.</t>
  </si>
  <si>
    <t>Equiv. CD funcionarios</t>
  </si>
  <si>
    <t>Equiv. CE funcionarios</t>
  </si>
  <si>
    <t>C. incentiva.</t>
  </si>
  <si>
    <t>Trienios:</t>
  </si>
  <si>
    <t>C. Homolog.:</t>
  </si>
  <si>
    <t>P. Concert.:</t>
  </si>
  <si>
    <t>Equiv. CD funcionarios:</t>
  </si>
  <si>
    <t>Equiv. CE funcionarios:</t>
  </si>
  <si>
    <t>C. incentiva.:</t>
  </si>
  <si>
    <t>(Si es grupo 1 ó 2, una vez al año)</t>
  </si>
  <si>
    <t>Mensual:</t>
  </si>
  <si>
    <t>Diario:</t>
  </si>
  <si>
    <t>Fecha baja:</t>
  </si>
  <si>
    <t>Fecha real de la baja, si es del mes anterior, rellenar</t>
  </si>
  <si>
    <t>Alta baja:</t>
  </si>
  <si>
    <t>Fecha de alta o fin de mes.</t>
  </si>
  <si>
    <t>Días de baja:</t>
  </si>
  <si>
    <t>Días baja mes anterior (continuidad):</t>
  </si>
  <si>
    <t>Fecha inicio:</t>
  </si>
  <si>
    <t>Indicar el inicio y fin de la baja si es anterior al mes actual, sino borrarlos.</t>
  </si>
  <si>
    <t>Fin de mes ant.:</t>
  </si>
  <si>
    <t>Base cotización:</t>
  </si>
  <si>
    <t>Teórica</t>
  </si>
  <si>
    <t>Primeros 3 días (0%):</t>
  </si>
  <si>
    <t>Siguientes 12 días (60%):</t>
  </si>
  <si>
    <t>Siguientes 5 días (60%):</t>
  </si>
  <si>
    <t>A partir del 21 día (75%):</t>
  </si>
  <si>
    <t>Total prestación:</t>
  </si>
  <si>
    <t>COMPLEMENTO RETRIBUTIVO DE IT</t>
  </si>
  <si>
    <t>Días de baja en el mes a completar la IT:</t>
  </si>
  <si>
    <t>resto</t>
  </si>
  <si>
    <t>Marcar con "X" si procede el abono del 100%:</t>
  </si>
  <si>
    <t>X</t>
  </si>
  <si>
    <t>Resto de días (100%):</t>
  </si>
  <si>
    <t>Total complemento IT:</t>
  </si>
  <si>
    <t>RETRIBUCIONES DEL PERSONAL FUNCIONARIOS</t>
  </si>
  <si>
    <t>BASE DE COTIZACIÓN Y BASE REGULADORA PARA IT</t>
  </si>
  <si>
    <t>RETRIBUCIONES ÍNTEGRAS (BRUTAS)</t>
  </si>
  <si>
    <t>B.R. para IT:</t>
  </si>
  <si>
    <t>Si hay duda con la cantidad exacta, puede ayudarse de las hojas anexas para calcular su nómina.</t>
  </si>
  <si>
    <t>Si hay duda con la cantidad exacta, puede ayudarse de las hojas anexas para calcular su base.</t>
  </si>
  <si>
    <t>Fecha de la baja médica</t>
  </si>
  <si>
    <t>Fecha de alta o fin de mes</t>
  </si>
  <si>
    <t>Fecha de alta:</t>
  </si>
  <si>
    <t>PRESTACIÓN DE INCAPACIDAD TEMPORAL (Seguridad Social)</t>
  </si>
  <si>
    <t>Salario Día:</t>
  </si>
  <si>
    <t>CALCULO DE LOS IMPORTES RETRIBUTIVOS DURANTE LA IT (aprox.)</t>
  </si>
  <si>
    <t>RETRIBUCIONES DEL PERSONAL LABORAL</t>
  </si>
  <si>
    <t>MES ANTERIOR A LA BAJA</t>
  </si>
  <si>
    <t>SEGURO COLECTIVO PARA COMPLEMENTAR LA IT</t>
  </si>
  <si>
    <t>Seguro colectivo DKV para IT</t>
  </si>
  <si>
    <t>Salario Neto Mensual</t>
  </si>
  <si>
    <t>Coste total anual
Grupo 1</t>
  </si>
  <si>
    <t>Coste total anual
Grupo 2</t>
  </si>
  <si>
    <t>Indemnización diaria del 1º al 3er día de baja</t>
  </si>
  <si>
    <t>Indemnización diaria del 4º al 20º día de baja</t>
  </si>
  <si>
    <t>Coste ANUAL del seguro, según retribuciones netas:</t>
  </si>
  <si>
    <t>SI</t>
  </si>
  <si>
    <t>¡Pérdida de dinero!</t>
  </si>
  <si>
    <t>¿Tiene contratado el seguro de cobertura por la incapacidad temporal?</t>
  </si>
  <si>
    <t>NO</t>
  </si>
  <si>
    <t>En activo</t>
  </si>
  <si>
    <t>RETRIBUCIONES NETAS (LÍQUIDO QUE SE PERCIBE EN NÓMINA)</t>
  </si>
  <si>
    <t>En caso de no abonarse el 100% de la IT, puede acogerse al seguro del CSIF:</t>
  </si>
  <si>
    <t>ABONO EN NÓMINA DEL EMPLEADO PÚBLICO</t>
  </si>
  <si>
    <t>BASE DE COTIZACIÓN (B.C.)Y BASE REGULADORA (B.R.) PARA IT</t>
  </si>
  <si>
    <t>B.C. mensual:</t>
  </si>
  <si>
    <t>B.R. diario:</t>
  </si>
  <si>
    <t>(Si estuviese trabajando)</t>
  </si>
  <si>
    <t>(SI ESTÁ CONTRATADO)</t>
  </si>
  <si>
    <t>Para el cálculo del seguro de cobertura de IT, se utilizan las retribuciones líquidas, que se perciben.</t>
  </si>
  <si>
    <t>¿Utiliza armas, maquinaria o vehículos en su trabajo?:</t>
  </si>
  <si>
    <t>(Lo que abonarían en nómina)</t>
  </si>
  <si>
    <t>Importe abonado por la compañía aseguradora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</si>
</sst>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_ ;[Red]\-#,##0.00\ "/>
    <numFmt numFmtId="166" formatCode="#,##0.00;[Red]#,##0.00"/>
    <numFmt numFmtId="167" formatCode="0.00;[Red]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-* #,##0.000\ _€_-;\-* #,##0.000\ _€_-;_-* &quot;-&quot;??\ 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0.0%"/>
    <numFmt numFmtId="175" formatCode="#,##0_ ;\-#,##0\ "/>
    <numFmt numFmtId="176" formatCode="[$-C0A]dddd\,\ dd&quot; de &quot;mmmm&quot; de &quot;yyyy"/>
    <numFmt numFmtId="177" formatCode="#,##0.0_ ;\-#,##0.0\ "/>
    <numFmt numFmtId="178" formatCode="#,##0.00_ ;\-#,##0.00\ "/>
    <numFmt numFmtId="179" formatCode="#,##0.000_ ;\-#,##0.000\ 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u val="single"/>
      <sz val="12"/>
      <name val="Arial"/>
      <family val="0"/>
    </font>
    <font>
      <sz val="8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6"/>
      <color indexed="12"/>
      <name val="Arial"/>
      <family val="2"/>
    </font>
    <font>
      <b/>
      <sz val="13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44" fontId="7" fillId="0" borderId="0" xfId="15" applyFont="1" applyAlignment="1">
      <alignment horizontal="center" vertical="center"/>
    </xf>
    <xf numFmtId="0" fontId="16" fillId="0" borderId="0" xfId="0" applyFont="1" applyAlignment="1">
      <alignment horizontal="center"/>
    </xf>
    <xf numFmtId="44" fontId="18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3" fontId="7" fillId="0" borderId="0" xfId="18" applyNumberFormat="1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0" fillId="0" borderId="0" xfId="15" applyNumberFormat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44" fontId="0" fillId="0" borderId="0" xfId="15" applyAlignment="1">
      <alignment/>
    </xf>
    <xf numFmtId="44" fontId="0" fillId="0" borderId="0" xfId="0" applyNumberFormat="1" applyAlignment="1">
      <alignment/>
    </xf>
    <xf numFmtId="0" fontId="19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44" fontId="17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44" fontId="7" fillId="2" borderId="1" xfId="15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14" fontId="21" fillId="3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/>
    </xf>
    <xf numFmtId="175" fontId="7" fillId="2" borderId="1" xfId="15" applyNumberFormat="1" applyFont="1" applyFill="1" applyBorder="1" applyAlignment="1" applyProtection="1">
      <alignment horizontal="center" vertical="center"/>
      <protection/>
    </xf>
    <xf numFmtId="175" fontId="7" fillId="0" borderId="3" xfId="15" applyNumberFormat="1" applyFont="1" applyFill="1" applyBorder="1" applyAlignment="1" applyProtection="1">
      <alignment horizontal="center" vertical="center"/>
      <protection/>
    </xf>
    <xf numFmtId="175" fontId="7" fillId="0" borderId="0" xfId="15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175" fontId="12" fillId="0" borderId="0" xfId="0" applyNumberFormat="1" applyFont="1" applyAlignment="1" applyProtection="1">
      <alignment horizontal="right" vertical="center"/>
      <protection/>
    </xf>
    <xf numFmtId="1" fontId="23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24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4" fontId="25" fillId="3" borderId="1" xfId="15" applyFont="1" applyFill="1" applyBorder="1" applyAlignment="1" applyProtection="1">
      <alignment horizontal="center" vertical="center"/>
      <protection locked="0"/>
    </xf>
    <xf numFmtId="44" fontId="0" fillId="0" borderId="0" xfId="0" applyNumberFormat="1" applyFill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7" fillId="0" borderId="0" xfId="15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75" fontId="6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9" fontId="12" fillId="0" borderId="0" xfId="0" applyNumberFormat="1" applyFont="1" applyAlignment="1" applyProtection="1">
      <alignment horizontal="right" vertical="center"/>
      <protection/>
    </xf>
    <xf numFmtId="44" fontId="18" fillId="0" borderId="0" xfId="15" applyFont="1" applyBorder="1" applyAlignment="1" applyProtection="1">
      <alignment horizontal="center" vertical="center"/>
      <protection/>
    </xf>
    <xf numFmtId="44" fontId="12" fillId="0" borderId="0" xfId="15" applyFont="1" applyBorder="1" applyAlignment="1">
      <alignment horizontal="center" vertical="center"/>
    </xf>
    <xf numFmtId="44" fontId="21" fillId="3" borderId="1" xfId="15" applyFont="1" applyFill="1" applyBorder="1" applyAlignment="1" applyProtection="1">
      <alignment horizontal="center" vertical="center"/>
      <protection locked="0"/>
    </xf>
    <xf numFmtId="14" fontId="21" fillId="3" borderId="2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/>
      <protection/>
    </xf>
    <xf numFmtId="0" fontId="16" fillId="0" borderId="0" xfId="0" applyFont="1" applyAlignment="1">
      <alignment horizontal="center" wrapText="1"/>
    </xf>
    <xf numFmtId="44" fontId="8" fillId="2" borderId="1" xfId="15" applyFont="1" applyFill="1" applyBorder="1" applyAlignment="1" applyProtection="1">
      <alignment horizontal="center" vertical="center"/>
      <protection/>
    </xf>
    <xf numFmtId="9" fontId="26" fillId="0" borderId="0" xfId="0" applyNumberFormat="1" applyFont="1" applyAlignment="1" applyProtection="1">
      <alignment horizontal="right" vertical="center"/>
      <protection/>
    </xf>
    <xf numFmtId="9" fontId="27" fillId="0" borderId="0" xfId="0" applyNumberFormat="1" applyFont="1" applyAlignment="1" applyProtection="1">
      <alignment horizontal="left" vertical="center"/>
      <protection/>
    </xf>
    <xf numFmtId="9" fontId="28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44" fontId="18" fillId="4" borderId="1" xfId="15" applyFont="1" applyFill="1" applyBorder="1" applyAlignment="1">
      <alignment horizontal="center" vertical="center"/>
    </xf>
    <xf numFmtId="44" fontId="18" fillId="4" borderId="1" xfId="15" applyFont="1" applyFill="1" applyBorder="1" applyAlignment="1" applyProtection="1">
      <alignment horizontal="center" vertical="center"/>
      <protection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/>
    </xf>
    <xf numFmtId="44" fontId="8" fillId="6" borderId="4" xfId="15" applyFont="1" applyFill="1" applyBorder="1" applyAlignment="1" applyProtection="1">
      <alignment horizontal="center" vertical="center"/>
      <protection/>
    </xf>
    <xf numFmtId="44" fontId="8" fillId="6" borderId="5" xfId="15" applyFont="1" applyFill="1" applyBorder="1" applyAlignment="1" applyProtection="1">
      <alignment horizontal="center" vertical="center"/>
      <protection/>
    </xf>
    <xf numFmtId="44" fontId="8" fillId="7" borderId="4" xfId="15" applyFont="1" applyFill="1" applyBorder="1" applyAlignment="1" applyProtection="1">
      <alignment horizontal="center" vertical="center"/>
      <protection/>
    </xf>
    <xf numFmtId="44" fontId="8" fillId="7" borderId="5" xfId="15" applyFont="1" applyFill="1" applyBorder="1" applyAlignment="1" applyProtection="1">
      <alignment horizontal="center" vertical="center"/>
      <protection/>
    </xf>
    <xf numFmtId="44" fontId="7" fillId="6" borderId="4" xfId="15" applyFont="1" applyFill="1" applyBorder="1" applyAlignment="1" applyProtection="1">
      <alignment horizontal="center" vertical="center"/>
      <protection/>
    </xf>
    <xf numFmtId="44" fontId="7" fillId="6" borderId="5" xfId="15" applyFont="1" applyFill="1" applyBorder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horizontal="center"/>
      <protection/>
    </xf>
    <xf numFmtId="0" fontId="11" fillId="5" borderId="0" xfId="0" applyFont="1" applyFill="1" applyAlignment="1">
      <alignment horizontal="center" vertical="center"/>
    </xf>
    <xf numFmtId="44" fontId="7" fillId="2" borderId="4" xfId="15" applyFont="1" applyFill="1" applyBorder="1" applyAlignment="1" applyProtection="1">
      <alignment horizontal="center" vertical="center"/>
      <protection/>
    </xf>
    <xf numFmtId="44" fontId="7" fillId="2" borderId="5" xfId="15" applyFont="1" applyFill="1" applyBorder="1" applyAlignment="1" applyProtection="1">
      <alignment horizontal="center" vertical="center"/>
      <protection/>
    </xf>
    <xf numFmtId="0" fontId="22" fillId="0" borderId="6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10" fillId="4" borderId="0" xfId="0" applyFont="1" applyFill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19</xdr:row>
      <xdr:rowOff>228600</xdr:rowOff>
    </xdr:from>
    <xdr:to>
      <xdr:col>6</xdr:col>
      <xdr:colOff>409575</xdr:colOff>
      <xdr:row>20</xdr:row>
      <xdr:rowOff>238125</xdr:rowOff>
    </xdr:to>
    <xdr:sp>
      <xdr:nvSpPr>
        <xdr:cNvPr id="1" name="Line 1"/>
        <xdr:cNvSpPr>
          <a:spLocks/>
        </xdr:cNvSpPr>
      </xdr:nvSpPr>
      <xdr:spPr>
        <a:xfrm>
          <a:off x="6172200" y="4714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26</xdr:row>
      <xdr:rowOff>104775</xdr:rowOff>
    </xdr:from>
    <xdr:to>
      <xdr:col>6</xdr:col>
      <xdr:colOff>381000</xdr:colOff>
      <xdr:row>29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61531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142875</xdr:rowOff>
    </xdr:from>
    <xdr:to>
      <xdr:col>6</xdr:col>
      <xdr:colOff>381000</xdr:colOff>
      <xdr:row>29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895600" y="47148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30</xdr:row>
      <xdr:rowOff>0</xdr:rowOff>
    </xdr:from>
    <xdr:to>
      <xdr:col>2</xdr:col>
      <xdr:colOff>257175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6478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561975</xdr:colOff>
      <xdr:row>0</xdr:row>
      <xdr:rowOff>1162050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21</xdr:row>
      <xdr:rowOff>209550</xdr:rowOff>
    </xdr:from>
    <xdr:to>
      <xdr:col>6</xdr:col>
      <xdr:colOff>409575</xdr:colOff>
      <xdr:row>22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172200" y="5715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85725</xdr:rowOff>
    </xdr:from>
    <xdr:to>
      <xdr:col>6</xdr:col>
      <xdr:colOff>381000</xdr:colOff>
      <xdr:row>31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615315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6</xdr:col>
      <xdr:colOff>381000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95600" y="57150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32</xdr:row>
      <xdr:rowOff>0</xdr:rowOff>
    </xdr:from>
    <xdr:to>
      <xdr:col>2</xdr:col>
      <xdr:colOff>257175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64782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561975</xdr:colOff>
      <xdr:row>0</xdr:row>
      <xdr:rowOff>1162050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1466850</xdr:colOff>
      <xdr:row>0</xdr:row>
      <xdr:rowOff>1076325</xdr:rowOff>
    </xdr:to>
    <xdr:pic>
      <xdr:nvPicPr>
        <xdr:cNvPr id="1" name="Imagen 1" descr="NUEVO LOGO DE AUTONOM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1323975</xdr:colOff>
      <xdr:row>0</xdr:row>
      <xdr:rowOff>1076325</xdr:rowOff>
    </xdr:to>
    <xdr:pic>
      <xdr:nvPicPr>
        <xdr:cNvPr id="1" name="Imagen 1" descr="NUEVO LOGO DE AUTONOM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miranda\Configuraci&#243;n%20local\Archivos%20temporales%20de%20Internet\OLK34\Cal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_IT"/>
      <sheetName val="Convenio"/>
    </sheetNames>
    <sheetDataSet>
      <sheetData sheetId="1">
        <row r="4">
          <cell r="A4">
            <v>105</v>
          </cell>
          <cell r="B4" t="str">
            <v>JEFE DE SERVICIO TECNICO</v>
          </cell>
          <cell r="C4">
            <v>1028.05</v>
          </cell>
          <cell r="D4">
            <v>39.49</v>
          </cell>
          <cell r="E4">
            <v>151.84</v>
          </cell>
          <cell r="F4">
            <v>909.6</v>
          </cell>
          <cell r="G4">
            <v>1303.96</v>
          </cell>
        </row>
        <row r="5">
          <cell r="A5">
            <v>109</v>
          </cell>
          <cell r="B5" t="str">
            <v>TECNICO SUPERIOR</v>
          </cell>
          <cell r="C5">
            <v>1028.05</v>
          </cell>
          <cell r="D5">
            <v>39.49</v>
          </cell>
          <cell r="E5">
            <v>151.84</v>
          </cell>
          <cell r="F5">
            <v>909.6</v>
          </cell>
          <cell r="G5">
            <v>208.62</v>
          </cell>
        </row>
        <row r="6">
          <cell r="A6">
            <v>110</v>
          </cell>
          <cell r="B6" t="str">
            <v>MEDICO DE EMPRESA</v>
          </cell>
          <cell r="C6">
            <v>1028.05</v>
          </cell>
          <cell r="D6">
            <v>39.49</v>
          </cell>
          <cell r="E6">
            <v>151.84</v>
          </cell>
          <cell r="F6">
            <v>909.6</v>
          </cell>
          <cell r="G6">
            <v>208.62</v>
          </cell>
        </row>
        <row r="7">
          <cell r="A7">
            <v>111</v>
          </cell>
          <cell r="B7" t="str">
            <v>FACULTATIVO</v>
          </cell>
          <cell r="C7">
            <v>1028.05</v>
          </cell>
          <cell r="D7">
            <v>39.49</v>
          </cell>
          <cell r="E7">
            <v>151.84</v>
          </cell>
          <cell r="F7">
            <v>909.6</v>
          </cell>
          <cell r="G7">
            <v>208.62</v>
          </cell>
        </row>
        <row r="8">
          <cell r="A8">
            <v>112</v>
          </cell>
          <cell r="B8" t="str">
            <v>FARMACEUTICO</v>
          </cell>
          <cell r="C8">
            <v>1028.05</v>
          </cell>
          <cell r="D8">
            <v>39.49</v>
          </cell>
          <cell r="E8">
            <v>151.84</v>
          </cell>
          <cell r="F8">
            <v>909.6</v>
          </cell>
          <cell r="G8">
            <v>208.62</v>
          </cell>
        </row>
        <row r="9">
          <cell r="A9">
            <v>137</v>
          </cell>
          <cell r="B9" t="str">
            <v>MEDICO ADJUNTO</v>
          </cell>
          <cell r="C9">
            <v>1028.05</v>
          </cell>
          <cell r="D9">
            <v>39.49</v>
          </cell>
          <cell r="E9">
            <v>151.84</v>
          </cell>
          <cell r="F9">
            <v>909.6</v>
          </cell>
          <cell r="G9">
            <v>208.62</v>
          </cell>
        </row>
        <row r="10">
          <cell r="A10">
            <v>140</v>
          </cell>
          <cell r="B10" t="str">
            <v>MEDICO JEFE DE SERVICIO</v>
          </cell>
          <cell r="C10">
            <v>1028.05</v>
          </cell>
          <cell r="D10">
            <v>39.49</v>
          </cell>
          <cell r="E10">
            <v>151.84</v>
          </cell>
          <cell r="F10">
            <v>909.6</v>
          </cell>
          <cell r="G10">
            <v>1303.96</v>
          </cell>
        </row>
        <row r="11">
          <cell r="A11">
            <v>143</v>
          </cell>
          <cell r="B11" t="str">
            <v>ARCHIVERO BIBLIOTECARIO</v>
          </cell>
          <cell r="C11">
            <v>1028.05</v>
          </cell>
          <cell r="D11">
            <v>39.49</v>
          </cell>
          <cell r="E11">
            <v>151.84</v>
          </cell>
          <cell r="F11">
            <v>909.6</v>
          </cell>
          <cell r="G11">
            <v>208.62</v>
          </cell>
        </row>
        <row r="12">
          <cell r="A12">
            <v>146</v>
          </cell>
          <cell r="B12" t="str">
            <v>JEFE DE SECCION ADMIN. (B)</v>
          </cell>
          <cell r="C12">
            <v>1028.05</v>
          </cell>
          <cell r="D12">
            <v>39.49</v>
          </cell>
          <cell r="E12">
            <v>151.84</v>
          </cell>
          <cell r="F12">
            <v>909.6</v>
          </cell>
          <cell r="G12">
            <v>590.93</v>
          </cell>
        </row>
        <row r="13">
          <cell r="A13">
            <v>202</v>
          </cell>
          <cell r="B13" t="str">
            <v>COORDINADOR PLANIFICACION</v>
          </cell>
          <cell r="C13">
            <v>877.8</v>
          </cell>
          <cell r="D13">
            <v>31.6</v>
          </cell>
          <cell r="E13">
            <v>124.07</v>
          </cell>
          <cell r="F13">
            <v>508.51</v>
          </cell>
          <cell r="G13">
            <v>881.77</v>
          </cell>
        </row>
        <row r="14">
          <cell r="A14">
            <v>203</v>
          </cell>
          <cell r="B14" t="str">
            <v>EDUCADOR</v>
          </cell>
          <cell r="C14">
            <v>877.8</v>
          </cell>
          <cell r="D14">
            <v>31.6</v>
          </cell>
          <cell r="E14">
            <v>124.07</v>
          </cell>
          <cell r="F14">
            <v>508.51</v>
          </cell>
          <cell r="G14">
            <v>522.57</v>
          </cell>
        </row>
        <row r="15">
          <cell r="A15">
            <v>204</v>
          </cell>
          <cell r="B15" t="str">
            <v>DIRECTOR</v>
          </cell>
          <cell r="C15">
            <v>877.8</v>
          </cell>
          <cell r="D15">
            <v>31.6</v>
          </cell>
          <cell r="E15">
            <v>124.07</v>
          </cell>
          <cell r="F15">
            <v>508.51</v>
          </cell>
          <cell r="G15">
            <v>881.77</v>
          </cell>
        </row>
        <row r="16">
          <cell r="A16">
            <v>220</v>
          </cell>
          <cell r="B16" t="str">
            <v>TECNICO MEDIO</v>
          </cell>
          <cell r="C16">
            <v>877.8</v>
          </cell>
          <cell r="D16">
            <v>31.6</v>
          </cell>
          <cell r="E16">
            <v>124.07</v>
          </cell>
          <cell r="F16">
            <v>508.51</v>
          </cell>
          <cell r="G16">
            <v>522.57</v>
          </cell>
        </row>
        <row r="17">
          <cell r="A17">
            <v>231</v>
          </cell>
          <cell r="B17" t="str">
            <v>HERMANA ENFERMERA</v>
          </cell>
          <cell r="C17">
            <v>850.59</v>
          </cell>
          <cell r="D17">
            <v>31.6</v>
          </cell>
          <cell r="E17">
            <v>121.64</v>
          </cell>
          <cell r="F17">
            <v>498.54</v>
          </cell>
          <cell r="G17">
            <v>512.32</v>
          </cell>
        </row>
        <row r="18">
          <cell r="A18">
            <v>232</v>
          </cell>
          <cell r="B18" t="str">
            <v>ARQUITECTO TECNICO</v>
          </cell>
          <cell r="C18">
            <v>877.8</v>
          </cell>
          <cell r="D18">
            <v>31.6</v>
          </cell>
          <cell r="E18">
            <v>124.07</v>
          </cell>
          <cell r="F18">
            <v>508.51</v>
          </cell>
          <cell r="G18">
            <v>522.57</v>
          </cell>
        </row>
        <row r="19">
          <cell r="A19">
            <v>235</v>
          </cell>
          <cell r="B19" t="str">
            <v>ENFERMERO/A</v>
          </cell>
          <cell r="C19">
            <v>877.8</v>
          </cell>
          <cell r="D19">
            <v>31.6</v>
          </cell>
          <cell r="E19">
            <v>124.07</v>
          </cell>
          <cell r="F19">
            <v>508.51</v>
          </cell>
          <cell r="G19">
            <v>522.57</v>
          </cell>
        </row>
        <row r="20">
          <cell r="A20">
            <v>236</v>
          </cell>
          <cell r="B20" t="str">
            <v>FISIOTERAPEUTA</v>
          </cell>
          <cell r="C20">
            <v>877.8</v>
          </cell>
          <cell r="D20">
            <v>31.6</v>
          </cell>
          <cell r="E20">
            <v>124.07</v>
          </cell>
          <cell r="F20">
            <v>508.51</v>
          </cell>
          <cell r="G20">
            <v>522.57</v>
          </cell>
        </row>
        <row r="21">
          <cell r="A21">
            <v>240</v>
          </cell>
          <cell r="B21" t="str">
            <v>INGENIERO TECNICO</v>
          </cell>
          <cell r="C21">
            <v>877.8</v>
          </cell>
          <cell r="D21">
            <v>31.6</v>
          </cell>
          <cell r="E21">
            <v>124.07</v>
          </cell>
          <cell r="F21">
            <v>508.51</v>
          </cell>
          <cell r="G21">
            <v>522.57</v>
          </cell>
        </row>
        <row r="22">
          <cell r="A22">
            <v>300</v>
          </cell>
          <cell r="B22" t="str">
            <v>ADMINISTRATIVO</v>
          </cell>
          <cell r="C22">
            <v>780.26</v>
          </cell>
          <cell r="D22">
            <v>23.72</v>
          </cell>
          <cell r="E22">
            <v>102.31</v>
          </cell>
          <cell r="F22">
            <v>326.87</v>
          </cell>
          <cell r="G22">
            <v>144.38</v>
          </cell>
        </row>
        <row r="23">
          <cell r="A23">
            <v>305</v>
          </cell>
          <cell r="B23" t="str">
            <v>ENCARGADO DE MANTENIMIENTO</v>
          </cell>
          <cell r="C23">
            <v>780.26</v>
          </cell>
          <cell r="D23">
            <v>23.72</v>
          </cell>
          <cell r="E23">
            <v>102.31</v>
          </cell>
          <cell r="F23">
            <v>326.87</v>
          </cell>
          <cell r="G23">
            <v>144.38</v>
          </cell>
        </row>
        <row r="24">
          <cell r="A24">
            <v>306</v>
          </cell>
          <cell r="B24" t="str">
            <v>SUPERVISORA</v>
          </cell>
          <cell r="C24">
            <v>780.26</v>
          </cell>
          <cell r="D24">
            <v>23.72</v>
          </cell>
          <cell r="E24">
            <v>102.31</v>
          </cell>
          <cell r="F24">
            <v>326.87</v>
          </cell>
          <cell r="G24">
            <v>144.38</v>
          </cell>
        </row>
        <row r="25">
          <cell r="A25">
            <v>307</v>
          </cell>
          <cell r="B25" t="str">
            <v>GOBERNANTA</v>
          </cell>
          <cell r="C25">
            <v>780.26</v>
          </cell>
          <cell r="D25">
            <v>23.72</v>
          </cell>
          <cell r="E25">
            <v>102.31</v>
          </cell>
          <cell r="F25">
            <v>326.87</v>
          </cell>
          <cell r="G25">
            <v>144.38</v>
          </cell>
        </row>
        <row r="26">
          <cell r="A26">
            <v>314</v>
          </cell>
          <cell r="B26" t="str">
            <v>AYUDANTE TEC. SERV. SOCIALES</v>
          </cell>
          <cell r="C26">
            <v>780.26</v>
          </cell>
          <cell r="D26">
            <v>23.72</v>
          </cell>
          <cell r="E26">
            <v>102.31</v>
          </cell>
          <cell r="F26">
            <v>423.47</v>
          </cell>
          <cell r="G26">
            <v>244.74</v>
          </cell>
        </row>
        <row r="27">
          <cell r="A27">
            <v>320</v>
          </cell>
          <cell r="B27" t="str">
            <v>TECNICO ESPECIALISTA</v>
          </cell>
          <cell r="C27">
            <v>780.26</v>
          </cell>
          <cell r="D27">
            <v>23.72</v>
          </cell>
          <cell r="E27">
            <v>102.31</v>
          </cell>
          <cell r="F27">
            <v>326.87</v>
          </cell>
          <cell r="G27">
            <v>144.38</v>
          </cell>
        </row>
        <row r="28">
          <cell r="A28">
            <v>321</v>
          </cell>
          <cell r="B28" t="str">
            <v>OFICIAL ADMINISTRATIVO</v>
          </cell>
          <cell r="C28">
            <v>780.26</v>
          </cell>
          <cell r="D28">
            <v>23.72</v>
          </cell>
          <cell r="E28">
            <v>102.31</v>
          </cell>
          <cell r="F28">
            <v>423.47</v>
          </cell>
          <cell r="G28">
            <v>244.74</v>
          </cell>
        </row>
        <row r="29">
          <cell r="A29">
            <v>322</v>
          </cell>
          <cell r="B29" t="str">
            <v>ENCARGADO SERV. GENERALES</v>
          </cell>
          <cell r="C29">
            <v>780.26</v>
          </cell>
          <cell r="D29">
            <v>23.72</v>
          </cell>
          <cell r="E29">
            <v>102.31</v>
          </cell>
          <cell r="F29">
            <v>326.87</v>
          </cell>
          <cell r="G29">
            <v>552.17</v>
          </cell>
        </row>
        <row r="30">
          <cell r="A30">
            <v>323</v>
          </cell>
          <cell r="B30" t="str">
            <v>ENCARGADO CONSERV. EDIF.</v>
          </cell>
          <cell r="C30">
            <v>780.26</v>
          </cell>
          <cell r="D30">
            <v>23.72</v>
          </cell>
          <cell r="E30">
            <v>102.31</v>
          </cell>
          <cell r="F30">
            <v>423.47</v>
          </cell>
          <cell r="G30">
            <v>244.74</v>
          </cell>
        </row>
        <row r="31">
          <cell r="A31">
            <v>324</v>
          </cell>
          <cell r="B31" t="str">
            <v>ENC. SUBJ. CONSERV. EDIF.</v>
          </cell>
          <cell r="C31">
            <v>780.26</v>
          </cell>
          <cell r="D31">
            <v>23.72</v>
          </cell>
          <cell r="E31">
            <v>102.31</v>
          </cell>
          <cell r="F31">
            <v>423.47</v>
          </cell>
          <cell r="G31">
            <v>244.74</v>
          </cell>
        </row>
        <row r="32">
          <cell r="A32">
            <v>386</v>
          </cell>
          <cell r="B32" t="str">
            <v>JEFE DE COCINA</v>
          </cell>
          <cell r="C32">
            <v>780.26</v>
          </cell>
          <cell r="D32">
            <v>23.72</v>
          </cell>
          <cell r="E32">
            <v>102.31</v>
          </cell>
          <cell r="F32">
            <v>326.87</v>
          </cell>
          <cell r="G32">
            <v>552.17</v>
          </cell>
        </row>
        <row r="33">
          <cell r="A33">
            <v>389</v>
          </cell>
          <cell r="B33" t="str">
            <v>SUBJEFE DE COCINA</v>
          </cell>
          <cell r="C33">
            <v>780.26</v>
          </cell>
          <cell r="D33">
            <v>23.72</v>
          </cell>
          <cell r="E33">
            <v>102.31</v>
          </cell>
          <cell r="F33">
            <v>423.47</v>
          </cell>
          <cell r="G33">
            <v>244.74</v>
          </cell>
        </row>
        <row r="34">
          <cell r="A34">
            <v>400</v>
          </cell>
          <cell r="B34" t="str">
            <v>AUXILIAR ADMINISTRATIVO ADSCRITO</v>
          </cell>
          <cell r="C34">
            <v>570.71</v>
          </cell>
          <cell r="D34">
            <v>15.84</v>
          </cell>
          <cell r="E34">
            <v>95.28</v>
          </cell>
          <cell r="F34">
            <v>305.01</v>
          </cell>
          <cell r="G34">
            <v>457.47</v>
          </cell>
        </row>
        <row r="35">
          <cell r="A35">
            <v>409</v>
          </cell>
          <cell r="B35" t="str">
            <v>MONITOR DE ED. FIS. Y DEPORTES</v>
          </cell>
          <cell r="C35">
            <v>570.71</v>
          </cell>
          <cell r="D35">
            <v>17.04</v>
          </cell>
          <cell r="E35">
            <v>67.44</v>
          </cell>
          <cell r="F35">
            <v>71.98</v>
          </cell>
          <cell r="G35">
            <v>207.86</v>
          </cell>
        </row>
        <row r="36">
          <cell r="A36">
            <v>412</v>
          </cell>
          <cell r="B36" t="str">
            <v>ORDENANZA - CONDUCTOR</v>
          </cell>
          <cell r="C36">
            <v>711.99</v>
          </cell>
          <cell r="D36">
            <v>15.84</v>
          </cell>
          <cell r="E36">
            <v>84.31</v>
          </cell>
          <cell r="F36">
            <v>89.98</v>
          </cell>
          <cell r="G36">
            <v>259.83</v>
          </cell>
        </row>
        <row r="37">
          <cell r="A37">
            <v>417</v>
          </cell>
          <cell r="B37" t="str">
            <v>COCINERO</v>
          </cell>
          <cell r="C37">
            <v>711.99</v>
          </cell>
          <cell r="D37">
            <v>15.84</v>
          </cell>
          <cell r="E37">
            <v>84.31</v>
          </cell>
          <cell r="F37">
            <v>89.98</v>
          </cell>
          <cell r="G37">
            <v>259.83</v>
          </cell>
        </row>
        <row r="38">
          <cell r="A38">
            <v>420</v>
          </cell>
          <cell r="B38" t="str">
            <v>AUXILIAR INFANTIL</v>
          </cell>
          <cell r="C38">
            <v>711.99</v>
          </cell>
          <cell r="D38">
            <v>15.84</v>
          </cell>
          <cell r="E38">
            <v>84.31</v>
          </cell>
          <cell r="F38">
            <v>89.98</v>
          </cell>
          <cell r="G38">
            <v>259.83</v>
          </cell>
        </row>
        <row r="39">
          <cell r="A39">
            <v>422</v>
          </cell>
          <cell r="B39" t="str">
            <v>OFICIAL DE OFICIOS VARIOS</v>
          </cell>
          <cell r="C39">
            <v>711.99</v>
          </cell>
          <cell r="D39">
            <v>15.84</v>
          </cell>
          <cell r="E39">
            <v>84.31</v>
          </cell>
          <cell r="F39">
            <v>89.98</v>
          </cell>
          <cell r="G39">
            <v>259.83</v>
          </cell>
        </row>
        <row r="40">
          <cell r="A40">
            <v>423</v>
          </cell>
          <cell r="B40" t="str">
            <v>AUXILIAR TECNICO</v>
          </cell>
          <cell r="C40">
            <v>711.99</v>
          </cell>
          <cell r="D40">
            <v>15.84</v>
          </cell>
          <cell r="E40">
            <v>84.31</v>
          </cell>
          <cell r="F40">
            <v>89.98</v>
          </cell>
          <cell r="G40">
            <v>259.83</v>
          </cell>
        </row>
        <row r="41">
          <cell r="A41">
            <v>424</v>
          </cell>
          <cell r="B41" t="str">
            <v>AUXILIAR DE ENFERMERIA</v>
          </cell>
          <cell r="C41">
            <v>711.99</v>
          </cell>
          <cell r="D41">
            <v>15.84</v>
          </cell>
          <cell r="E41">
            <v>84.31</v>
          </cell>
          <cell r="F41">
            <v>89.98</v>
          </cell>
          <cell r="G41">
            <v>259.83</v>
          </cell>
        </row>
        <row r="42">
          <cell r="A42">
            <v>425</v>
          </cell>
          <cell r="B42" t="str">
            <v>AUXILIAR DE DISTRIBUCION</v>
          </cell>
          <cell r="C42">
            <v>711.99</v>
          </cell>
          <cell r="D42">
            <v>15.84</v>
          </cell>
          <cell r="E42">
            <v>84.31</v>
          </cell>
          <cell r="F42">
            <v>89.98</v>
          </cell>
          <cell r="G42">
            <v>259.83</v>
          </cell>
        </row>
        <row r="43">
          <cell r="A43">
            <v>426</v>
          </cell>
          <cell r="B43" t="str">
            <v>AUX. INFORMACION Y COMUNICACIO</v>
          </cell>
          <cell r="C43">
            <v>711.99</v>
          </cell>
          <cell r="D43">
            <v>15.84</v>
          </cell>
          <cell r="E43">
            <v>84.31</v>
          </cell>
          <cell r="F43">
            <v>89.98</v>
          </cell>
          <cell r="G43">
            <v>259.83</v>
          </cell>
        </row>
        <row r="44">
          <cell r="A44">
            <v>427</v>
          </cell>
          <cell r="B44" t="str">
            <v>PELUQUERO BARBERO</v>
          </cell>
          <cell r="C44">
            <v>711.99</v>
          </cell>
          <cell r="D44">
            <v>15.84</v>
          </cell>
          <cell r="E44">
            <v>84.31</v>
          </cell>
          <cell r="F44">
            <v>89.98</v>
          </cell>
          <cell r="G44">
            <v>259.83</v>
          </cell>
        </row>
        <row r="45">
          <cell r="A45">
            <v>428</v>
          </cell>
          <cell r="B45" t="str">
            <v>AUXILIAR DE LENCERIA</v>
          </cell>
          <cell r="C45">
            <v>711.99</v>
          </cell>
          <cell r="D45">
            <v>15.84</v>
          </cell>
          <cell r="E45">
            <v>84.31</v>
          </cell>
          <cell r="F45">
            <v>89.98</v>
          </cell>
          <cell r="G45">
            <v>259.83</v>
          </cell>
        </row>
        <row r="46">
          <cell r="A46">
            <v>429</v>
          </cell>
          <cell r="B46" t="str">
            <v>HERMANA AUXILIAR</v>
          </cell>
          <cell r="C46">
            <v>711.99</v>
          </cell>
          <cell r="D46">
            <v>15.84</v>
          </cell>
          <cell r="E46">
            <v>84.31</v>
          </cell>
          <cell r="F46">
            <v>89.98</v>
          </cell>
          <cell r="G46">
            <v>259.83</v>
          </cell>
        </row>
        <row r="47">
          <cell r="A47">
            <v>430</v>
          </cell>
          <cell r="B47" t="str">
            <v>CAPELLAN</v>
          </cell>
          <cell r="C47">
            <v>648.59</v>
          </cell>
          <cell r="D47">
            <v>15.84</v>
          </cell>
          <cell r="E47">
            <v>69.5</v>
          </cell>
          <cell r="F47">
            <v>89.09</v>
          </cell>
          <cell r="G47">
            <v>226.79</v>
          </cell>
        </row>
        <row r="48">
          <cell r="A48">
            <v>502</v>
          </cell>
          <cell r="B48" t="str">
            <v>HERMANA COORDINADORA</v>
          </cell>
        </row>
        <row r="49">
          <cell r="A49">
            <v>503</v>
          </cell>
          <cell r="B49" t="str">
            <v>HERMANA OPERARIA</v>
          </cell>
          <cell r="C49">
            <v>635.87</v>
          </cell>
          <cell r="D49">
            <v>11.88</v>
          </cell>
          <cell r="E49">
            <v>68.14</v>
          </cell>
          <cell r="F49">
            <v>87.34</v>
          </cell>
        </row>
        <row r="50">
          <cell r="A50">
            <v>506</v>
          </cell>
          <cell r="B50" t="str">
            <v>ORDENANZA</v>
          </cell>
          <cell r="C50">
            <v>648.59</v>
          </cell>
          <cell r="D50">
            <v>11.88</v>
          </cell>
          <cell r="E50">
            <v>69.5</v>
          </cell>
          <cell r="F50">
            <v>89.09</v>
          </cell>
          <cell r="G50">
            <v>207.01</v>
          </cell>
        </row>
        <row r="51">
          <cell r="A51">
            <v>520</v>
          </cell>
          <cell r="B51" t="str">
            <v>OPERARIO SERVICIOS GENERALES</v>
          </cell>
          <cell r="C51">
            <v>648.59</v>
          </cell>
          <cell r="D51">
            <v>11.88</v>
          </cell>
          <cell r="E51">
            <v>69.5</v>
          </cell>
          <cell r="F51">
            <v>89.09</v>
          </cell>
          <cell r="G51">
            <v>207.01</v>
          </cell>
        </row>
        <row r="52">
          <cell r="A52">
            <v>521</v>
          </cell>
          <cell r="B52" t="str">
            <v>OPERARIO OFICIOS VARIOS</v>
          </cell>
          <cell r="C52">
            <v>648.59</v>
          </cell>
          <cell r="D52">
            <v>11.88</v>
          </cell>
          <cell r="E52">
            <v>69.5</v>
          </cell>
          <cell r="F52">
            <v>89.09</v>
          </cell>
          <cell r="G52">
            <v>207.01</v>
          </cell>
        </row>
        <row r="53">
          <cell r="A53">
            <v>522</v>
          </cell>
          <cell r="B53" t="str">
            <v>OPERARIO DE COCINA</v>
          </cell>
          <cell r="C53">
            <v>648.59</v>
          </cell>
          <cell r="D53">
            <v>11.88</v>
          </cell>
          <cell r="E53">
            <v>69.5</v>
          </cell>
          <cell r="F53">
            <v>89.09</v>
          </cell>
          <cell r="G53">
            <v>207.01</v>
          </cell>
        </row>
        <row r="54">
          <cell r="A54">
            <v>523</v>
          </cell>
          <cell r="B54" t="str">
            <v>OPERARIO DE ALMACEN</v>
          </cell>
          <cell r="C54">
            <v>648.59</v>
          </cell>
          <cell r="D54">
            <v>11.88</v>
          </cell>
          <cell r="E54">
            <v>69.5</v>
          </cell>
          <cell r="F54">
            <v>89.09</v>
          </cell>
          <cell r="G54">
            <v>207.01</v>
          </cell>
        </row>
        <row r="55">
          <cell r="A55">
            <v>524</v>
          </cell>
          <cell r="B55" t="str">
            <v>AYUDANTE DE COCINA</v>
          </cell>
          <cell r="C55">
            <v>648.59</v>
          </cell>
          <cell r="D55">
            <v>11.88</v>
          </cell>
          <cell r="E55">
            <v>69.5</v>
          </cell>
          <cell r="F55">
            <v>89.09</v>
          </cell>
          <cell r="G55">
            <v>339.06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3"/>
  <sheetViews>
    <sheetView tabSelected="1" workbookViewId="0" topLeftCell="A1">
      <selection activeCell="C4" sqref="C4"/>
    </sheetView>
  </sheetViews>
  <sheetFormatPr defaultColWidth="11.421875" defaultRowHeight="12.75"/>
  <cols>
    <col min="1" max="1" width="11.57421875" style="13" customWidth="1"/>
    <col min="2" max="2" width="9.28125" style="13" customWidth="1"/>
    <col min="3" max="3" width="22.57421875" style="13" customWidth="1"/>
    <col min="4" max="4" width="10.421875" style="13" customWidth="1"/>
    <col min="5" max="5" width="13.140625" style="13" customWidth="1"/>
    <col min="6" max="6" width="19.57421875" style="13" bestFit="1" customWidth="1"/>
    <col min="7" max="7" width="11.57421875" style="13" bestFit="1" customWidth="1"/>
    <col min="8" max="8" width="11.57421875" style="13" hidden="1" customWidth="1"/>
    <col min="9" max="9" width="14.140625" style="13" customWidth="1"/>
    <col min="10" max="10" width="11.00390625" style="13" customWidth="1"/>
    <col min="11" max="12" width="13.00390625" style="13" customWidth="1"/>
    <col min="13" max="16384" width="11.421875" style="13" customWidth="1"/>
  </cols>
  <sheetData>
    <row r="1" ht="96.75" customHeight="1"/>
    <row r="2" spans="1:12" ht="18">
      <c r="A2" s="82" t="s">
        <v>89</v>
      </c>
      <c r="B2" s="82"/>
      <c r="C2" s="82"/>
      <c r="D2" s="82"/>
      <c r="E2" s="82"/>
      <c r="F2" s="82"/>
      <c r="G2" s="82"/>
      <c r="J2" s="14"/>
      <c r="K2" s="14"/>
      <c r="L2" s="14"/>
    </row>
    <row r="3" spans="1:17" ht="15" customHeight="1">
      <c r="A3" s="37"/>
      <c r="B3" s="37"/>
      <c r="C3" s="37"/>
      <c r="D3" s="37"/>
      <c r="E3" s="37"/>
      <c r="F3" s="37"/>
      <c r="G3" s="37"/>
      <c r="H3" s="18"/>
      <c r="I3" s="18"/>
      <c r="J3" s="18"/>
      <c r="K3" s="18"/>
      <c r="L3" s="18"/>
      <c r="O3" s="14"/>
      <c r="P3" s="14"/>
      <c r="Q3" s="14"/>
    </row>
    <row r="4" spans="1:12" s="14" customFormat="1" ht="18">
      <c r="A4" s="13"/>
      <c r="B4" s="34" t="s">
        <v>55</v>
      </c>
      <c r="C4" s="38">
        <v>41306</v>
      </c>
      <c r="D4" s="39" t="s">
        <v>84</v>
      </c>
      <c r="E4" s="21"/>
      <c r="F4" s="15"/>
      <c r="G4" s="15"/>
      <c r="H4" s="19"/>
      <c r="I4" s="19"/>
      <c r="J4" s="19"/>
      <c r="K4" s="19"/>
      <c r="L4" s="19"/>
    </row>
    <row r="5" spans="2:17" ht="18.75" thickBot="1">
      <c r="B5" s="34" t="s">
        <v>86</v>
      </c>
      <c r="C5" s="38">
        <v>41315</v>
      </c>
      <c r="D5" s="39" t="s">
        <v>85</v>
      </c>
      <c r="E5" s="21"/>
      <c r="F5" s="15"/>
      <c r="G5" s="15"/>
      <c r="H5" s="15"/>
      <c r="I5" s="15"/>
      <c r="J5" s="15"/>
      <c r="K5" s="15"/>
      <c r="L5" s="15"/>
      <c r="O5" s="14"/>
      <c r="P5" s="14"/>
      <c r="Q5" s="14"/>
    </row>
    <row r="6" spans="2:17" ht="18.75" thickBot="1">
      <c r="B6" s="34" t="s">
        <v>59</v>
      </c>
      <c r="C6" s="40">
        <f>IF(C5-C4+1&gt;31,"Como máx. 1 mes",C5-C4+1)</f>
        <v>10</v>
      </c>
      <c r="D6" s="41"/>
      <c r="E6" s="42"/>
      <c r="F6" s="43"/>
      <c r="G6" s="15"/>
      <c r="H6" s="15"/>
      <c r="I6" s="15"/>
      <c r="J6" s="15"/>
      <c r="K6" s="15"/>
      <c r="L6" s="15"/>
      <c r="O6" s="14"/>
      <c r="P6" s="14"/>
      <c r="Q6" s="14"/>
    </row>
    <row r="7" spans="2:17" ht="18">
      <c r="B7" s="34"/>
      <c r="F7" s="71" t="s">
        <v>102</v>
      </c>
      <c r="G7" s="38" t="s">
        <v>100</v>
      </c>
      <c r="H7" s="15"/>
      <c r="I7" s="15"/>
      <c r="J7" s="15"/>
      <c r="K7" s="15"/>
      <c r="L7" s="15"/>
      <c r="O7" s="14"/>
      <c r="P7" s="14"/>
      <c r="Q7" s="14"/>
    </row>
    <row r="8" spans="1:17" ht="15" customHeight="1">
      <c r="A8" s="37"/>
      <c r="B8" s="37"/>
      <c r="C8" s="37"/>
      <c r="D8" s="37"/>
      <c r="E8" s="37"/>
      <c r="F8" s="37"/>
      <c r="G8" s="37"/>
      <c r="H8" s="18"/>
      <c r="I8" s="18"/>
      <c r="J8" s="18"/>
      <c r="K8" s="18"/>
      <c r="L8" s="18"/>
      <c r="O8" s="14"/>
      <c r="P8" s="14"/>
      <c r="Q8" s="14"/>
    </row>
    <row r="9" spans="1:17" ht="18">
      <c r="A9" s="75" t="s">
        <v>80</v>
      </c>
      <c r="B9" s="75"/>
      <c r="C9" s="75"/>
      <c r="D9" s="75"/>
      <c r="E9" s="75"/>
      <c r="F9" s="75"/>
      <c r="G9" s="75"/>
      <c r="H9" s="18"/>
      <c r="I9" s="18"/>
      <c r="J9" s="18"/>
      <c r="K9" s="18"/>
      <c r="L9" s="18"/>
      <c r="O9" s="14"/>
      <c r="P9" s="14"/>
      <c r="Q9" s="14"/>
    </row>
    <row r="10" spans="1:17" ht="15" customHeight="1" thickBot="1">
      <c r="A10" s="33"/>
      <c r="B10" s="15"/>
      <c r="C10" s="49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O10" s="14"/>
      <c r="P10" s="14"/>
      <c r="Q10" s="14"/>
    </row>
    <row r="11" spans="1:15" ht="18.75" thickBot="1">
      <c r="A11" s="33"/>
      <c r="B11" s="34" t="s">
        <v>53</v>
      </c>
      <c r="C11" s="63">
        <v>2200</v>
      </c>
      <c r="D11" s="15"/>
      <c r="E11" s="34" t="s">
        <v>54</v>
      </c>
      <c r="F11" s="36">
        <f>C11/30</f>
        <v>73.33333333333333</v>
      </c>
      <c r="G11" s="15"/>
      <c r="H11" s="15"/>
      <c r="I11" s="15"/>
      <c r="M11" s="14"/>
      <c r="N11" s="14"/>
      <c r="O11" s="14"/>
    </row>
    <row r="12" spans="1:15" ht="15.75">
      <c r="A12" s="39" t="s">
        <v>82</v>
      </c>
      <c r="G12" s="17"/>
      <c r="H12" s="15"/>
      <c r="I12" s="15"/>
      <c r="M12" s="14"/>
      <c r="N12" s="14"/>
      <c r="O12" s="14"/>
    </row>
    <row r="13" spans="1:17" ht="15" customHeight="1">
      <c r="A13" s="37"/>
      <c r="B13" s="37"/>
      <c r="C13" s="37"/>
      <c r="D13" s="37"/>
      <c r="E13" s="37"/>
      <c r="F13" s="37"/>
      <c r="G13" s="37"/>
      <c r="H13" s="18"/>
      <c r="I13" s="18"/>
      <c r="J13" s="18"/>
      <c r="K13" s="18"/>
      <c r="L13" s="18"/>
      <c r="O13" s="14"/>
      <c r="P13" s="14"/>
      <c r="Q13" s="14"/>
    </row>
    <row r="14" spans="1:17" ht="15" customHeight="1">
      <c r="A14" s="83" t="s">
        <v>108</v>
      </c>
      <c r="B14" s="83"/>
      <c r="C14" s="83"/>
      <c r="D14" s="83"/>
      <c r="E14" s="83"/>
      <c r="F14" s="83"/>
      <c r="G14" s="83"/>
      <c r="H14" s="17"/>
      <c r="I14" s="17"/>
      <c r="O14" s="14"/>
      <c r="P14" s="14"/>
      <c r="Q14" s="14"/>
    </row>
    <row r="15" spans="1:17" ht="18.75" thickBot="1">
      <c r="A15" s="33"/>
      <c r="B15" s="15"/>
      <c r="C15" s="49" t="s">
        <v>91</v>
      </c>
      <c r="D15" s="15"/>
      <c r="E15" s="15"/>
      <c r="F15" s="15"/>
      <c r="G15" s="15"/>
      <c r="H15" s="18"/>
      <c r="I15" s="18"/>
      <c r="J15" s="18"/>
      <c r="K15" s="18"/>
      <c r="L15" s="18"/>
      <c r="O15" s="14"/>
      <c r="P15" s="14"/>
      <c r="Q15" s="14"/>
    </row>
    <row r="16" spans="1:16" ht="21" thickBot="1">
      <c r="A16" s="33"/>
      <c r="B16" s="34" t="s">
        <v>109</v>
      </c>
      <c r="C16" s="51">
        <v>2600</v>
      </c>
      <c r="D16" s="35"/>
      <c r="E16" s="34" t="s">
        <v>110</v>
      </c>
      <c r="F16" s="36" t="str">
        <f>FIXED(C16/30,2)&amp;" €"</f>
        <v>86,67 €</v>
      </c>
      <c r="G16" s="15"/>
      <c r="H16" s="15"/>
      <c r="I16" s="15"/>
      <c r="M16" s="14"/>
      <c r="N16" s="14"/>
      <c r="O16" s="52"/>
      <c r="P16" s="53"/>
    </row>
    <row r="17" spans="1:17" ht="15.75">
      <c r="A17" s="39" t="s">
        <v>83</v>
      </c>
      <c r="G17" s="17"/>
      <c r="H17" s="15"/>
      <c r="I17" s="15"/>
      <c r="J17" s="15"/>
      <c r="K17" s="15"/>
      <c r="L17" s="15"/>
      <c r="O17" s="14"/>
      <c r="P17" s="14"/>
      <c r="Q17" s="14"/>
    </row>
    <row r="18" spans="1:17" ht="15" customHeight="1" hidden="1">
      <c r="A18" s="75" t="s">
        <v>87</v>
      </c>
      <c r="B18" s="75"/>
      <c r="C18" s="75"/>
      <c r="D18" s="75"/>
      <c r="E18" s="75"/>
      <c r="F18" s="75"/>
      <c r="G18" s="75"/>
      <c r="H18" s="17"/>
      <c r="I18" s="17"/>
      <c r="O18" s="14"/>
      <c r="P18" s="14"/>
      <c r="Q18" s="14"/>
    </row>
    <row r="19" spans="1:17" ht="18" hidden="1">
      <c r="A19" s="37"/>
      <c r="B19" s="37"/>
      <c r="C19" s="37"/>
      <c r="D19" s="37"/>
      <c r="E19" s="37"/>
      <c r="F19" s="37"/>
      <c r="G19" s="37"/>
      <c r="H19" s="18"/>
      <c r="I19" s="18"/>
      <c r="J19" s="18"/>
      <c r="K19" s="18"/>
      <c r="L19" s="18"/>
      <c r="O19" s="14"/>
      <c r="P19" s="14"/>
      <c r="Q19" s="14"/>
    </row>
    <row r="20" spans="1:12" s="14" customFormat="1" ht="18" hidden="1">
      <c r="A20" s="13"/>
      <c r="B20" s="34" t="s">
        <v>55</v>
      </c>
      <c r="C20" s="64">
        <f>C4</f>
        <v>41306</v>
      </c>
      <c r="D20" s="39" t="s">
        <v>56</v>
      </c>
      <c r="E20" s="21"/>
      <c r="F20" s="15"/>
      <c r="G20" s="15"/>
      <c r="H20" s="19"/>
      <c r="I20" s="19"/>
      <c r="J20" s="19"/>
      <c r="K20" s="19"/>
      <c r="L20" s="19"/>
    </row>
    <row r="21" spans="2:17" ht="18.75" hidden="1" thickBot="1">
      <c r="B21" s="34" t="s">
        <v>57</v>
      </c>
      <c r="C21" s="64">
        <f>C5</f>
        <v>41315</v>
      </c>
      <c r="D21" s="39" t="s">
        <v>58</v>
      </c>
      <c r="E21" s="21"/>
      <c r="F21" s="15"/>
      <c r="G21" s="15"/>
      <c r="H21" s="15"/>
      <c r="I21" s="15"/>
      <c r="J21" s="15"/>
      <c r="K21" s="15"/>
      <c r="L21" s="15"/>
      <c r="O21" s="14"/>
      <c r="P21" s="14"/>
      <c r="Q21" s="14"/>
    </row>
    <row r="22" spans="2:18" ht="18.75" hidden="1" thickBot="1">
      <c r="B22" s="34" t="s">
        <v>59</v>
      </c>
      <c r="C22" s="40">
        <f>IF(C21-C20+1&gt;31,"Como máx. 1 mes",C21-C20+1)</f>
        <v>10</v>
      </c>
      <c r="D22" s="41"/>
      <c r="E22" s="42"/>
      <c r="F22" s="43" t="s">
        <v>60</v>
      </c>
      <c r="G22" s="40">
        <f>C30</f>
        <v>0</v>
      </c>
      <c r="H22" s="15"/>
      <c r="I22" s="15"/>
      <c r="J22" s="15"/>
      <c r="K22" s="15"/>
      <c r="L22" s="15"/>
      <c r="M22" s="15"/>
      <c r="P22" s="14"/>
      <c r="Q22" s="14"/>
      <c r="R22" s="14"/>
    </row>
    <row r="23" spans="2:17" ht="18" hidden="1">
      <c r="B23" s="44">
        <v>3</v>
      </c>
      <c r="C23" s="45">
        <f>IF(E23-D23-F23&lt;0,0,E23-D23-F23)</f>
        <v>3</v>
      </c>
      <c r="D23" s="46">
        <f>IF(E23-B23&gt;0,E23-B23,E23)</f>
        <v>7</v>
      </c>
      <c r="E23" s="47">
        <f>C22</f>
        <v>10</v>
      </c>
      <c r="F23" s="48">
        <f>IF(G22-G23&lt;=0,G22,G22-G23)</f>
        <v>0</v>
      </c>
      <c r="G23" s="15">
        <f>IF(G22-B23&lt;0,0,G22-B23)</f>
        <v>0</v>
      </c>
      <c r="H23" s="15"/>
      <c r="I23" s="15"/>
      <c r="J23" s="15"/>
      <c r="K23" s="15"/>
      <c r="L23" s="15"/>
      <c r="O23" s="14"/>
      <c r="P23" s="14"/>
      <c r="Q23" s="14"/>
    </row>
    <row r="24" spans="2:17" ht="18" hidden="1">
      <c r="B24" s="34">
        <v>12</v>
      </c>
      <c r="C24" s="45">
        <f>IF(E24-D24-F24&lt;0,0,E24-D24-F24)</f>
        <v>7</v>
      </c>
      <c r="D24" s="46">
        <f>IF(E24-B24&gt;0,E24-B24,0)</f>
        <v>0</v>
      </c>
      <c r="E24" s="47">
        <f>IF(E23-B23&lt;0,0,E23-B23)</f>
        <v>7</v>
      </c>
      <c r="F24" s="48">
        <f>IF(F23=0,0,IF(G23-G24&lt;0,0,G23-G24))</f>
        <v>0</v>
      </c>
      <c r="G24" s="15">
        <f>IF(G23-B24&lt;0,0,G23-B24)</f>
        <v>0</v>
      </c>
      <c r="H24" s="15"/>
      <c r="I24" s="15"/>
      <c r="J24" s="15"/>
      <c r="K24" s="15"/>
      <c r="L24" s="15"/>
      <c r="O24" s="14"/>
      <c r="P24" s="14"/>
      <c r="Q24" s="14"/>
    </row>
    <row r="25" spans="2:17" ht="18" hidden="1">
      <c r="B25" s="34">
        <v>5</v>
      </c>
      <c r="C25" s="45">
        <f>IF(E25-D25-F25&lt;0,0,E25-D25-F25)</f>
        <v>0</v>
      </c>
      <c r="D25" s="46">
        <f>IF(E25-B25&gt;0,E25-B25,0)</f>
        <v>0</v>
      </c>
      <c r="E25" s="47">
        <f>IF(E24-B24&lt;0,0,E24-B24)</f>
        <v>0</v>
      </c>
      <c r="F25" s="48">
        <f>IF(F24=0,0,IF(G24-G25&lt;0,0,G24-G25))</f>
        <v>0</v>
      </c>
      <c r="G25" s="15">
        <f>IF(G24-B25&lt;0,0,G24-B25)</f>
        <v>0</v>
      </c>
      <c r="H25" s="15"/>
      <c r="I25" s="15"/>
      <c r="J25" s="15"/>
      <c r="K25" s="15"/>
      <c r="L25" s="15"/>
      <c r="O25" s="14"/>
      <c r="P25" s="14"/>
      <c r="Q25" s="14"/>
    </row>
    <row r="26" spans="2:17" ht="18" hidden="1">
      <c r="B26" s="34"/>
      <c r="C26" s="45">
        <f>IF(E26-D26-G26&lt;0,0,E26-D26-G26)</f>
        <v>0</v>
      </c>
      <c r="D26" s="46"/>
      <c r="E26" s="47">
        <f>IF(E25-B25&lt;0,0,E25-B25)</f>
        <v>0</v>
      </c>
      <c r="F26" s="15"/>
      <c r="G26" s="49">
        <f>IF(G25-B26&lt;0,0,G25-B26)</f>
        <v>0</v>
      </c>
      <c r="H26" s="15"/>
      <c r="I26" s="15"/>
      <c r="J26" s="15"/>
      <c r="K26" s="15"/>
      <c r="L26" s="15"/>
      <c r="O26" s="14"/>
      <c r="P26" s="14"/>
      <c r="Q26" s="14"/>
    </row>
    <row r="27" spans="1:17" ht="18" hidden="1">
      <c r="A27" s="37"/>
      <c r="B27" s="37"/>
      <c r="C27" s="37"/>
      <c r="D27" s="37"/>
      <c r="E27" s="37"/>
      <c r="F27" s="37"/>
      <c r="G27" s="37"/>
      <c r="H27" s="18"/>
      <c r="I27" s="18"/>
      <c r="J27" s="18"/>
      <c r="K27" s="18"/>
      <c r="L27" s="18"/>
      <c r="O27" s="14"/>
      <c r="P27" s="14"/>
      <c r="Q27" s="14"/>
    </row>
    <row r="28" spans="1:12" s="14" customFormat="1" ht="18" hidden="1">
      <c r="A28" s="13"/>
      <c r="B28" s="34" t="s">
        <v>61</v>
      </c>
      <c r="C28" s="38"/>
      <c r="D28" s="86" t="s">
        <v>62</v>
      </c>
      <c r="E28" s="87"/>
      <c r="F28" s="87"/>
      <c r="G28" s="15"/>
      <c r="H28" s="19"/>
      <c r="I28" s="19"/>
      <c r="J28" s="19"/>
      <c r="K28" s="19"/>
      <c r="L28" s="19"/>
    </row>
    <row r="29" spans="2:17" ht="18.75" hidden="1" thickBot="1">
      <c r="B29" s="34" t="s">
        <v>63</v>
      </c>
      <c r="C29" s="38"/>
      <c r="D29" s="86"/>
      <c r="E29" s="87"/>
      <c r="F29" s="87"/>
      <c r="G29" s="15"/>
      <c r="H29" s="15"/>
      <c r="I29" s="15"/>
      <c r="J29" s="15"/>
      <c r="K29" s="15"/>
      <c r="L29" s="15"/>
      <c r="O29" s="14"/>
      <c r="P29" s="14"/>
      <c r="Q29" s="14"/>
    </row>
    <row r="30" spans="2:18" ht="18.75" hidden="1" thickBot="1">
      <c r="B30" s="34" t="s">
        <v>59</v>
      </c>
      <c r="C30" s="40">
        <f>IF(OR(C28=0,C29=0),0,C29-C28+1)</f>
        <v>0</v>
      </c>
      <c r="D30" s="41"/>
      <c r="E30" s="42"/>
      <c r="F30" s="43"/>
      <c r="G30" s="50"/>
      <c r="H30" s="15"/>
      <c r="I30" s="15"/>
      <c r="J30" s="15"/>
      <c r="K30" s="15"/>
      <c r="L30" s="15"/>
      <c r="M30" s="15"/>
      <c r="P30" s="14"/>
      <c r="Q30" s="14"/>
      <c r="R30" s="14"/>
    </row>
    <row r="31" spans="3:17" ht="18.75" hidden="1" thickBot="1">
      <c r="C31" s="34" t="s">
        <v>66</v>
      </c>
      <c r="D31" s="84">
        <f>C23*$F$16*0</f>
        <v>0</v>
      </c>
      <c r="E31" s="85"/>
      <c r="F31" s="39" t="str">
        <f>C23&amp;" días por la Empresa"</f>
        <v>3 días por la Empresa</v>
      </c>
      <c r="G31" s="15"/>
      <c r="H31" s="15"/>
      <c r="I31" s="15"/>
      <c r="J31" s="15"/>
      <c r="K31" s="15"/>
      <c r="L31" s="15"/>
      <c r="O31" s="14"/>
      <c r="P31" s="14"/>
      <c r="Q31" s="14"/>
    </row>
    <row r="32" spans="3:17" ht="18.75" hidden="1" thickBot="1">
      <c r="C32" s="34" t="s">
        <v>67</v>
      </c>
      <c r="D32" s="84">
        <f>C24*$F$16*0.6</f>
        <v>364.014</v>
      </c>
      <c r="E32" s="85"/>
      <c r="F32" s="39" t="str">
        <f>C24&amp;" días por la Empresa"</f>
        <v>7 días por la Empresa</v>
      </c>
      <c r="G32" s="15"/>
      <c r="H32" s="15"/>
      <c r="I32" s="15"/>
      <c r="J32" s="15"/>
      <c r="K32" s="15"/>
      <c r="L32" s="15"/>
      <c r="O32" s="14"/>
      <c r="P32" s="14"/>
      <c r="Q32" s="14"/>
    </row>
    <row r="33" spans="3:17" ht="18.75" hidden="1" thickBot="1">
      <c r="C33" s="34" t="s">
        <v>68</v>
      </c>
      <c r="D33" s="84">
        <f>C25*$F$16*0.6</f>
        <v>0</v>
      </c>
      <c r="E33" s="85"/>
      <c r="F33" s="39" t="str">
        <f>C25&amp;" días por la Seg. Social"</f>
        <v>0 días por la Seg. Social</v>
      </c>
      <c r="G33" s="15"/>
      <c r="H33" s="15"/>
      <c r="I33" s="15"/>
      <c r="J33" s="15"/>
      <c r="K33" s="15"/>
      <c r="L33" s="15"/>
      <c r="O33" s="14"/>
      <c r="P33" s="14"/>
      <c r="Q33" s="14"/>
    </row>
    <row r="34" spans="3:17" ht="18.75" hidden="1" thickBot="1">
      <c r="C34" s="34" t="s">
        <v>69</v>
      </c>
      <c r="D34" s="84">
        <f>C26*$F$16*0.75</f>
        <v>0</v>
      </c>
      <c r="E34" s="85"/>
      <c r="F34" s="39" t="str">
        <f>C26&amp;" días por la Seg. Social"</f>
        <v>0 días por la Seg. Social</v>
      </c>
      <c r="G34" s="15"/>
      <c r="H34" s="15"/>
      <c r="I34" s="15"/>
      <c r="J34" s="15"/>
      <c r="K34" s="15"/>
      <c r="L34" s="15"/>
      <c r="O34" s="14"/>
      <c r="P34" s="14"/>
      <c r="Q34" s="14"/>
    </row>
    <row r="35" spans="3:17" ht="18.75" hidden="1" thickBot="1">
      <c r="C35" s="34" t="s">
        <v>70</v>
      </c>
      <c r="D35" s="80">
        <f>SUM(D31:E34)</f>
        <v>364.014</v>
      </c>
      <c r="E35" s="81"/>
      <c r="F35" s="35"/>
      <c r="G35" s="15"/>
      <c r="H35" s="15"/>
      <c r="I35" s="15"/>
      <c r="J35" s="15"/>
      <c r="K35" s="15"/>
      <c r="L35" s="15"/>
      <c r="O35" s="14"/>
      <c r="P35" s="14"/>
      <c r="Q35" s="14"/>
    </row>
    <row r="36" spans="1:17" ht="15" customHeight="1">
      <c r="A36" s="37"/>
      <c r="B36" s="37"/>
      <c r="C36" s="37"/>
      <c r="D36" s="37"/>
      <c r="E36" s="37"/>
      <c r="F36" s="37"/>
      <c r="G36" s="37"/>
      <c r="H36" s="18"/>
      <c r="I36" s="18"/>
      <c r="J36" s="18"/>
      <c r="K36" s="18"/>
      <c r="L36" s="18"/>
      <c r="O36" s="14"/>
      <c r="P36" s="14"/>
      <c r="Q36" s="14"/>
    </row>
    <row r="37" spans="1:17" ht="15" customHeight="1" hidden="1">
      <c r="A37" s="75" t="s">
        <v>71</v>
      </c>
      <c r="B37" s="75"/>
      <c r="C37" s="75"/>
      <c r="D37" s="75"/>
      <c r="E37" s="75"/>
      <c r="F37" s="75"/>
      <c r="G37" s="75"/>
      <c r="H37" s="17"/>
      <c r="I37" s="17"/>
      <c r="O37" s="14"/>
      <c r="P37" s="14"/>
      <c r="Q37" s="14"/>
    </row>
    <row r="38" spans="1:17" ht="18.75" hidden="1" thickBot="1">
      <c r="A38" s="37"/>
      <c r="B38" s="37"/>
      <c r="C38" s="37"/>
      <c r="D38" s="37"/>
      <c r="E38" s="37"/>
      <c r="F38" s="37"/>
      <c r="G38" s="37"/>
      <c r="H38" s="18"/>
      <c r="I38" s="18"/>
      <c r="J38" s="18"/>
      <c r="K38" s="18"/>
      <c r="L38" s="18"/>
      <c r="O38" s="14"/>
      <c r="P38" s="14"/>
      <c r="Q38" s="14"/>
    </row>
    <row r="39" spans="2:17" ht="18.75" hidden="1" thickBot="1">
      <c r="B39" s="34"/>
      <c r="C39" s="55"/>
      <c r="D39" s="34" t="s">
        <v>72</v>
      </c>
      <c r="E39" s="40">
        <f>IF(OR(DAY(C21)=31,C22-G22&gt;30),C22-G22-1,C22-G22)</f>
        <v>10</v>
      </c>
      <c r="F39" s="15"/>
      <c r="G39" s="15"/>
      <c r="H39" s="15"/>
      <c r="I39" s="15"/>
      <c r="J39" s="15"/>
      <c r="K39" s="15"/>
      <c r="L39" s="15"/>
      <c r="O39" s="14"/>
      <c r="P39" s="14"/>
      <c r="Q39" s="14"/>
    </row>
    <row r="40" spans="2:17" ht="18" hidden="1">
      <c r="B40" s="34"/>
      <c r="C40" s="56">
        <f>IF(E39&gt;0,E39+G22,0)</f>
        <v>10</v>
      </c>
      <c r="E40" s="21"/>
      <c r="F40" s="15"/>
      <c r="G40" s="57">
        <f>G22</f>
        <v>0</v>
      </c>
      <c r="H40" s="15"/>
      <c r="I40" s="15"/>
      <c r="J40" s="15"/>
      <c r="K40" s="15"/>
      <c r="L40" s="15"/>
      <c r="O40" s="14"/>
      <c r="P40" s="14"/>
      <c r="Q40" s="14"/>
    </row>
    <row r="41" spans="2:17" ht="18" hidden="1">
      <c r="B41" s="44">
        <v>3</v>
      </c>
      <c r="C41" s="56">
        <f>IF(C40-B41&gt;0,C40-B41,0)</f>
        <v>7</v>
      </c>
      <c r="D41" s="58">
        <f>C40-C41</f>
        <v>3</v>
      </c>
      <c r="E41" s="59">
        <f>IF(D41-F41&lt;0,0,D41-F41)</f>
        <v>3</v>
      </c>
      <c r="F41" s="15">
        <f>IF(G41-B41&gt;0,G40-G41,G40)</f>
        <v>0</v>
      </c>
      <c r="G41" s="15">
        <f>IF(G40&gt;0,IF(G40-3&lt;0,G40,G40-3),0)</f>
        <v>0</v>
      </c>
      <c r="H41" s="15"/>
      <c r="I41" s="15"/>
      <c r="J41" s="15"/>
      <c r="K41" s="15"/>
      <c r="L41" s="15"/>
      <c r="N41" s="58"/>
      <c r="O41" s="14"/>
      <c r="P41" s="14"/>
      <c r="Q41" s="14"/>
    </row>
    <row r="42" spans="2:17" ht="18" hidden="1">
      <c r="B42" s="34">
        <v>17</v>
      </c>
      <c r="C42" s="56">
        <f>IF(C41-B42&gt;0,C41-B42,0)</f>
        <v>0</v>
      </c>
      <c r="D42" s="58">
        <f>C41-C42</f>
        <v>7</v>
      </c>
      <c r="E42" s="59">
        <f>IF(D42-F42&lt;0,0,D42-F42)</f>
        <v>7</v>
      </c>
      <c r="F42" s="15">
        <f>IF(F41=G41,0,+G41-G42)</f>
        <v>0</v>
      </c>
      <c r="G42" s="15">
        <f>IF(G41&gt;0,IF(G41-17&lt;0,0,G41-17),0)</f>
        <v>0</v>
      </c>
      <c r="H42" s="15"/>
      <c r="I42" s="15"/>
      <c r="J42" s="15"/>
      <c r="K42" s="15"/>
      <c r="L42" s="15"/>
      <c r="O42" s="14"/>
      <c r="P42" s="14"/>
      <c r="Q42" s="14"/>
    </row>
    <row r="43" spans="2:17" ht="18" hidden="1">
      <c r="B43" s="34" t="s">
        <v>73</v>
      </c>
      <c r="C43" s="56">
        <f>IF(C42-F43&gt;0,C42-F43,0)</f>
        <v>0</v>
      </c>
      <c r="D43" s="58">
        <f>C42-C43</f>
        <v>0</v>
      </c>
      <c r="E43" s="59">
        <f>IF(C43+D43-F43&lt;0,0,C43+D43-F43)</f>
        <v>0</v>
      </c>
      <c r="F43" s="15">
        <f>+G42-G43</f>
        <v>0</v>
      </c>
      <c r="G43" s="15"/>
      <c r="H43" s="15"/>
      <c r="I43" s="15"/>
      <c r="J43" s="15"/>
      <c r="K43" s="15"/>
      <c r="L43" s="15"/>
      <c r="O43" s="14"/>
      <c r="P43" s="14"/>
      <c r="Q43" s="14"/>
    </row>
    <row r="44" spans="2:17" ht="18" hidden="1">
      <c r="B44" s="34"/>
      <c r="C44" s="45"/>
      <c r="D44" s="58">
        <f>SUM(D41:D43)</f>
        <v>10</v>
      </c>
      <c r="E44" s="47"/>
      <c r="F44" s="15"/>
      <c r="G44" s="15"/>
      <c r="H44" s="15"/>
      <c r="I44" s="15"/>
      <c r="J44" s="15"/>
      <c r="K44" s="15"/>
      <c r="L44" s="15"/>
      <c r="O44" s="14"/>
      <c r="P44" s="14"/>
      <c r="Q44" s="14"/>
    </row>
    <row r="45" spans="2:17" ht="15" customHeight="1" hidden="1">
      <c r="B45" s="34"/>
      <c r="F45" s="15"/>
      <c r="G45" s="15"/>
      <c r="H45" s="15"/>
      <c r="I45" s="15"/>
      <c r="J45" s="15"/>
      <c r="K45" s="15"/>
      <c r="L45" s="15"/>
      <c r="O45" s="14"/>
      <c r="P45" s="14"/>
      <c r="Q45" s="14"/>
    </row>
    <row r="46" spans="2:17" ht="18" hidden="1">
      <c r="B46" s="34"/>
      <c r="E46" s="34" t="s">
        <v>74</v>
      </c>
      <c r="F46" s="38"/>
      <c r="G46" s="15"/>
      <c r="H46" s="15" t="s">
        <v>75</v>
      </c>
      <c r="I46" s="15"/>
      <c r="J46" s="15"/>
      <c r="K46" s="15"/>
      <c r="L46" s="15"/>
      <c r="O46" s="14"/>
      <c r="P46" s="14"/>
      <c r="Q46" s="14"/>
    </row>
    <row r="47" spans="6:17" ht="15" customHeight="1" hidden="1" thickBot="1">
      <c r="F47" s="15"/>
      <c r="G47" s="15"/>
      <c r="H47" s="15"/>
      <c r="I47" s="15"/>
      <c r="J47" s="15"/>
      <c r="K47" s="15"/>
      <c r="L47" s="15"/>
      <c r="O47" s="14"/>
      <c r="P47" s="14"/>
      <c r="Q47" s="14"/>
    </row>
    <row r="48" spans="3:17" ht="18.75" hidden="1" thickBot="1">
      <c r="C48" s="34" t="str">
        <f>"Primeros 3 días ("&amp;IF(F46="X","100%","50%")&amp;"):"</f>
        <v>Primeros 3 días (50%):</v>
      </c>
      <c r="D48" s="84">
        <f>IF(F46="X",IF(E41&gt;3,3*F11-D31,E41*F11-D31),IF(E41&gt;3,3*F11*0.5-D31,E41*F11*0.5-D31))</f>
        <v>110</v>
      </c>
      <c r="E48" s="85"/>
      <c r="F48" s="39" t="str">
        <f>IF(F46="X",IF(E41&gt;3,3,E41),IF(E41&gt;3,3,E41))&amp;" días de complemento IT"</f>
        <v>3 días de complemento IT</v>
      </c>
      <c r="G48" s="15"/>
      <c r="H48" s="15"/>
      <c r="I48" s="15"/>
      <c r="J48" s="15"/>
      <c r="K48" s="15"/>
      <c r="L48" s="15"/>
      <c r="O48" s="14"/>
      <c r="P48" s="14"/>
      <c r="Q48" s="14"/>
    </row>
    <row r="49" spans="3:17" ht="18.75" hidden="1" thickBot="1">
      <c r="C49" s="34" t="str">
        <f>"Siguientes 17 días ("&amp;IF(F46="X","100%","75%")&amp;"):"</f>
        <v>Siguientes 17 días (75%):</v>
      </c>
      <c r="D49" s="84">
        <f>IF(F46="X",IF(E42&gt;0,IF(E42&gt;17,17*F11-D32-D33,E42*F11-D32-D33),0),IF(E42&gt;0,IF(E42&gt;17,17*F11*0.75-D32-D33,E42*F11*0.75-D32-D33),0))</f>
        <v>20.985999999999933</v>
      </c>
      <c r="E49" s="85"/>
      <c r="F49" s="39" t="str">
        <f>IF(F46="X",IF(E42&gt;0,IF(E42&gt;17,17,E42),0),IF(E42&gt;0,IF(E42&gt;17,17,E42),0))&amp;" días de complemento IT"</f>
        <v>7 días de complemento IT</v>
      </c>
      <c r="G49" s="15"/>
      <c r="H49" s="15"/>
      <c r="I49" s="15"/>
      <c r="J49" s="15"/>
      <c r="K49" s="15"/>
      <c r="L49" s="15"/>
      <c r="O49" s="14"/>
      <c r="P49" s="14"/>
      <c r="Q49" s="14"/>
    </row>
    <row r="50" spans="3:17" ht="18.75" hidden="1" thickBot="1">
      <c r="C50" s="34" t="s">
        <v>76</v>
      </c>
      <c r="D50" s="84">
        <f>IF(E43&gt;0,IF(E43*F11-D34&lt;0,0,E43*F11-D34),0)</f>
        <v>0</v>
      </c>
      <c r="E50" s="85"/>
      <c r="F50" s="39" t="str">
        <f>IF(F46="X",IF(E43&gt;0,E43,0),IF(E43&gt;0,E43,0))&amp;" días de complemento IT"</f>
        <v>0 días de complemento IT</v>
      </c>
      <c r="G50" s="15"/>
      <c r="H50" s="15"/>
      <c r="I50" s="15"/>
      <c r="J50" s="15"/>
      <c r="K50" s="15"/>
      <c r="L50" s="15"/>
      <c r="O50" s="14"/>
      <c r="P50" s="14"/>
      <c r="Q50" s="14"/>
    </row>
    <row r="51" spans="3:17" ht="18.75" hidden="1" thickBot="1">
      <c r="C51" s="34" t="s">
        <v>77</v>
      </c>
      <c r="D51" s="80">
        <f>SUM(D48:E50)</f>
        <v>130.98599999999993</v>
      </c>
      <c r="E51" s="81"/>
      <c r="F51" s="35"/>
      <c r="G51" s="15"/>
      <c r="H51" s="15"/>
      <c r="I51" s="15"/>
      <c r="J51" s="15"/>
      <c r="K51" s="15"/>
      <c r="L51" s="15"/>
      <c r="O51" s="14"/>
      <c r="P51" s="14"/>
      <c r="Q51" s="14"/>
    </row>
    <row r="52" spans="1:7" ht="15" customHeight="1" hidden="1">
      <c r="A52" s="33"/>
      <c r="B52" s="15"/>
      <c r="C52" s="54"/>
      <c r="D52" s="15"/>
      <c r="E52" s="15"/>
      <c r="F52" s="15"/>
      <c r="G52" s="15"/>
    </row>
    <row r="53" spans="1:7" ht="18">
      <c r="A53" s="75" t="s">
        <v>107</v>
      </c>
      <c r="B53" s="75"/>
      <c r="C53" s="75"/>
      <c r="D53" s="75"/>
      <c r="E53" s="75"/>
      <c r="F53" s="75"/>
      <c r="G53" s="75"/>
    </row>
    <row r="54" spans="1:17" ht="15" customHeight="1" thickBot="1">
      <c r="A54" s="37"/>
      <c r="B54" s="37"/>
      <c r="C54" s="37"/>
      <c r="D54" s="37"/>
      <c r="E54" s="37"/>
      <c r="F54" s="37"/>
      <c r="G54" s="37"/>
      <c r="H54" s="18"/>
      <c r="I54" s="18"/>
      <c r="J54" s="18"/>
      <c r="K54" s="18"/>
      <c r="L54" s="18"/>
      <c r="O54" s="14"/>
      <c r="P54" s="14"/>
      <c r="Q54" s="14"/>
    </row>
    <row r="55" spans="2:17" ht="18.75" thickBot="1">
      <c r="B55" s="34" t="s">
        <v>59</v>
      </c>
      <c r="C55" s="40">
        <f>C22-G22</f>
        <v>10</v>
      </c>
      <c r="D55" s="41"/>
      <c r="E55" s="34" t="s">
        <v>88</v>
      </c>
      <c r="F55" s="36">
        <f>F11</f>
        <v>73.33333333333333</v>
      </c>
      <c r="G55" s="39" t="s">
        <v>104</v>
      </c>
      <c r="H55" s="15"/>
      <c r="I55" s="15"/>
      <c r="J55" s="15"/>
      <c r="K55" s="15"/>
      <c r="L55" s="15"/>
      <c r="O55" s="14"/>
      <c r="P55" s="14"/>
      <c r="Q55" s="14"/>
    </row>
    <row r="56" spans="1:17" ht="15" customHeight="1" thickBot="1">
      <c r="A56" s="37"/>
      <c r="B56" s="37"/>
      <c r="C56" s="37"/>
      <c r="D56" s="37"/>
      <c r="E56" s="37"/>
      <c r="F56" s="37"/>
      <c r="G56" s="37"/>
      <c r="H56" s="18"/>
      <c r="I56" s="18"/>
      <c r="J56" s="18"/>
      <c r="K56" s="18"/>
      <c r="L56" s="18"/>
      <c r="O56" s="14"/>
      <c r="P56" s="14"/>
      <c r="Q56" s="14"/>
    </row>
    <row r="57" spans="3:6" ht="24.75" customHeight="1" thickBot="1">
      <c r="C57" s="60" t="str">
        <f>"Cobro en activo por ("&amp;C22-G22&amp;" días):"</f>
        <v>Cobro en activo por (10 días):</v>
      </c>
      <c r="D57" s="76">
        <f>+F55*C55</f>
        <v>733.3333333333333</v>
      </c>
      <c r="E57" s="77"/>
      <c r="F57" s="39" t="s">
        <v>111</v>
      </c>
    </row>
    <row r="58" ht="13.5" hidden="1" thickBot="1"/>
    <row r="59" spans="3:6" ht="24.75" customHeight="1" thickBot="1">
      <c r="C59" s="60" t="str">
        <f>"Cobro por "&amp;C22-G22&amp;" días de IT:"</f>
        <v>Cobro por 10 días de IT:</v>
      </c>
      <c r="D59" s="76">
        <f>+D35+D51</f>
        <v>494.99999999999994</v>
      </c>
      <c r="E59" s="77"/>
      <c r="F59" s="39" t="s">
        <v>115</v>
      </c>
    </row>
    <row r="60" ht="13.5" hidden="1" thickBot="1"/>
    <row r="61" spans="3:6" ht="24.75" customHeight="1" thickBot="1">
      <c r="C61" s="68" t="str">
        <f>"Cobertura del seguro por "&amp;C22-G22&amp;" días de IT:"</f>
        <v>Cobertura del seguro por 10 días de IT:</v>
      </c>
      <c r="D61" s="76">
        <f>IF(G7="SI",D79,0)</f>
        <v>189.57</v>
      </c>
      <c r="E61" s="77"/>
      <c r="F61" s="69" t="s">
        <v>112</v>
      </c>
    </row>
    <row r="62" ht="13.5" hidden="1" thickBot="1"/>
    <row r="63" spans="3:6" ht="24.75" customHeight="1" thickBot="1">
      <c r="C63" s="60" t="str">
        <f>"Diferencia:"</f>
        <v>Diferencia:</v>
      </c>
      <c r="D63" s="78">
        <f>D57-D59-D61</f>
        <v>48.76333333333332</v>
      </c>
      <c r="E63" s="79"/>
      <c r="F63" s="70" t="s">
        <v>101</v>
      </c>
    </row>
    <row r="64" spans="1:17" ht="15" customHeight="1">
      <c r="A64" s="37"/>
      <c r="B64" s="37"/>
      <c r="C64" s="37"/>
      <c r="D64" s="37"/>
      <c r="E64" s="37"/>
      <c r="F64" s="37"/>
      <c r="G64" s="37"/>
      <c r="H64" s="18"/>
      <c r="I64" s="18"/>
      <c r="J64" s="18"/>
      <c r="K64" s="18"/>
      <c r="L64" s="18"/>
      <c r="O64" s="14"/>
      <c r="P64" s="14"/>
      <c r="Q64" s="14"/>
    </row>
    <row r="65" spans="1:7" ht="18">
      <c r="A65" s="82" t="s">
        <v>92</v>
      </c>
      <c r="B65" s="82"/>
      <c r="C65" s="82"/>
      <c r="D65" s="82"/>
      <c r="E65" s="82"/>
      <c r="F65" s="82"/>
      <c r="G65" s="82"/>
    </row>
    <row r="66" spans="1:17" ht="15" customHeight="1">
      <c r="A66" s="37"/>
      <c r="B66" s="37"/>
      <c r="C66" s="37"/>
      <c r="D66" s="37"/>
      <c r="E66" s="37"/>
      <c r="F66" s="37"/>
      <c r="G66" s="37"/>
      <c r="H66" s="18"/>
      <c r="I66" s="18"/>
      <c r="J66" s="18"/>
      <c r="K66" s="18"/>
      <c r="L66" s="18"/>
      <c r="O66" s="14"/>
      <c r="P66" s="14"/>
      <c r="Q66" s="14"/>
    </row>
    <row r="67" spans="1:17" ht="18">
      <c r="A67" s="75" t="s">
        <v>105</v>
      </c>
      <c r="B67" s="75"/>
      <c r="C67" s="75"/>
      <c r="D67" s="75"/>
      <c r="E67" s="75"/>
      <c r="F67" s="75"/>
      <c r="G67" s="75"/>
      <c r="H67" s="18"/>
      <c r="I67" s="18"/>
      <c r="J67" s="18"/>
      <c r="K67" s="18"/>
      <c r="L67" s="18"/>
      <c r="O67" s="14"/>
      <c r="P67" s="14"/>
      <c r="Q67" s="14"/>
    </row>
    <row r="68" spans="1:17" ht="15" customHeight="1" thickBot="1">
      <c r="A68" s="39" t="s">
        <v>113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O68" s="14"/>
      <c r="P68" s="14"/>
      <c r="Q68" s="14"/>
    </row>
    <row r="69" spans="1:15" ht="18.75" thickBot="1">
      <c r="A69" s="33"/>
      <c r="B69" s="34" t="s">
        <v>53</v>
      </c>
      <c r="C69" s="63">
        <v>1788</v>
      </c>
      <c r="D69" s="15"/>
      <c r="E69" s="34" t="s">
        <v>54</v>
      </c>
      <c r="F69" s="36">
        <f>C69/30</f>
        <v>59.6</v>
      </c>
      <c r="G69" s="15"/>
      <c r="H69" s="15"/>
      <c r="I69" s="15"/>
      <c r="M69" s="14"/>
      <c r="N69" s="14"/>
      <c r="O69" s="14"/>
    </row>
    <row r="70" spans="1:17" ht="15" customHeight="1">
      <c r="A70" s="37"/>
      <c r="B70" s="37"/>
      <c r="C70" s="37"/>
      <c r="D70" s="37"/>
      <c r="E70" s="37"/>
      <c r="F70" s="37"/>
      <c r="G70" s="37"/>
      <c r="H70" s="18"/>
      <c r="I70" s="18"/>
      <c r="J70" s="18"/>
      <c r="K70" s="18"/>
      <c r="L70" s="18"/>
      <c r="O70" s="14"/>
      <c r="P70" s="14"/>
      <c r="Q70" s="14"/>
    </row>
    <row r="71" spans="2:15" ht="18">
      <c r="B71" s="34"/>
      <c r="F71" s="15"/>
      <c r="G71" s="34" t="s">
        <v>106</v>
      </c>
      <c r="H71" s="15"/>
      <c r="I71" s="15"/>
      <c r="J71" s="15"/>
      <c r="M71" s="14"/>
      <c r="N71" s="14"/>
      <c r="O71" s="14"/>
    </row>
    <row r="72" spans="1:17" ht="15" customHeight="1">
      <c r="A72" s="37"/>
      <c r="B72" s="37"/>
      <c r="C72" s="37"/>
      <c r="D72" s="37"/>
      <c r="E72" s="37"/>
      <c r="F72" s="37"/>
      <c r="G72" s="37"/>
      <c r="H72" s="18"/>
      <c r="I72" s="18"/>
      <c r="J72" s="18"/>
      <c r="K72" s="18"/>
      <c r="L72" s="18"/>
      <c r="O72" s="14"/>
      <c r="P72" s="14"/>
      <c r="Q72" s="14"/>
    </row>
    <row r="73" spans="2:17" ht="18.75" thickBot="1">
      <c r="B73" s="34"/>
      <c r="F73" s="34" t="s">
        <v>114</v>
      </c>
      <c r="G73" s="38" t="s">
        <v>103</v>
      </c>
      <c r="H73" s="15">
        <f>VLOOKUP(C69,DATOS!A61:E72,2)</f>
        <v>52.5</v>
      </c>
      <c r="I73" s="15"/>
      <c r="J73" s="15"/>
      <c r="K73" s="15"/>
      <c r="L73" s="15"/>
      <c r="O73" s="14"/>
      <c r="P73" s="14"/>
      <c r="Q73" s="14"/>
    </row>
    <row r="74" spans="2:15" ht="24" thickBot="1">
      <c r="B74" s="34"/>
      <c r="E74" s="34" t="s">
        <v>99</v>
      </c>
      <c r="F74" s="67">
        <f>IF(F46&lt;&gt;"X",IF(G73="SI",H74,H73),0)</f>
        <v>52.5</v>
      </c>
      <c r="G74" s="34"/>
      <c r="H74" s="15">
        <f>VLOOKUP(C69,DATOS!A61:E72,3)</f>
        <v>68</v>
      </c>
      <c r="I74" s="15"/>
      <c r="J74" s="15"/>
      <c r="M74" s="14"/>
      <c r="N74" s="14"/>
      <c r="O74" s="14"/>
    </row>
    <row r="75" spans="1:17" ht="9.75" customHeight="1">
      <c r="A75" s="37"/>
      <c r="B75" s="37"/>
      <c r="C75" s="37"/>
      <c r="D75" s="37"/>
      <c r="E75" s="37"/>
      <c r="F75" s="37"/>
      <c r="G75" s="37"/>
      <c r="H75" s="18"/>
      <c r="I75" s="18"/>
      <c r="J75" s="18"/>
      <c r="K75" s="18"/>
      <c r="L75" s="18"/>
      <c r="O75" s="14"/>
      <c r="P75" s="14"/>
      <c r="Q75" s="14"/>
    </row>
    <row r="76" spans="5:17" ht="13.5" customHeight="1" hidden="1" thickBot="1">
      <c r="E76" s="65" t="s">
        <v>116</v>
      </c>
      <c r="F76" s="39"/>
      <c r="G76" s="15"/>
      <c r="H76" s="15"/>
      <c r="I76" s="15"/>
      <c r="J76" s="15"/>
      <c r="K76" s="15"/>
      <c r="L76" s="15"/>
      <c r="O76" s="14"/>
      <c r="P76" s="14"/>
      <c r="Q76" s="14"/>
    </row>
    <row r="77" spans="3:17" ht="18.75" hidden="1" thickBot="1">
      <c r="C77" s="34" t="str">
        <f>"Primeros 3 días ("&amp;IF(F46="X","100%","50%")&amp;"):"</f>
        <v>Primeros 3 días (50%):</v>
      </c>
      <c r="D77" s="84">
        <f>IF(F46&lt;&gt;"X",IF(E41&gt;3,3*H77,E41*H77),0)</f>
        <v>87.51</v>
      </c>
      <c r="E77" s="85"/>
      <c r="F77" s="39" t="str">
        <f>IF(F46="X",IF(E41&gt;3,3,E41),IF(E41&gt;3,3,E41))&amp;" días de complemento IT"</f>
        <v>3 días de complemento IT</v>
      </c>
      <c r="G77" s="15"/>
      <c r="H77" s="15">
        <f>VLOOKUP(C69,DATOS!A61:E72,4)</f>
        <v>29.17</v>
      </c>
      <c r="I77" s="15"/>
      <c r="K77" s="15"/>
      <c r="L77" s="15"/>
      <c r="O77" s="14"/>
      <c r="P77" s="14"/>
      <c r="Q77" s="14"/>
    </row>
    <row r="78" spans="3:17" ht="18.75" hidden="1" thickBot="1">
      <c r="C78" s="34" t="str">
        <f>"Siguientes 17 días ("&amp;IF(F46="X","100%","75%")&amp;"):"</f>
        <v>Siguientes 17 días (75%):</v>
      </c>
      <c r="D78" s="84">
        <f>IF(F46&lt;&gt;"X",E42*H78,0)</f>
        <v>102.06</v>
      </c>
      <c r="E78" s="85"/>
      <c r="F78" s="39" t="str">
        <f>IF(F46="X",IF(E42&gt;0,IF(E42&gt;17,17,E42),0),IF(E42&gt;0,IF(E42&gt;17,17,E42),0))&amp;" días de complemento IT"</f>
        <v>7 días de complemento IT</v>
      </c>
      <c r="G78" s="15"/>
      <c r="H78" s="15">
        <f>VLOOKUP(C69,DATOS!A61:E72,5)</f>
        <v>14.58</v>
      </c>
      <c r="I78" s="15"/>
      <c r="J78" s="15"/>
      <c r="K78" s="15"/>
      <c r="L78" s="15"/>
      <c r="O78" s="14"/>
      <c r="P78" s="14"/>
      <c r="Q78" s="14"/>
    </row>
    <row r="79" spans="3:17" ht="18.75" hidden="1" thickBot="1">
      <c r="C79" s="34" t="s">
        <v>77</v>
      </c>
      <c r="D79" s="80">
        <f>SUM(D77:E78)</f>
        <v>189.57</v>
      </c>
      <c r="E79" s="81"/>
      <c r="F79" s="35"/>
      <c r="G79" s="15"/>
      <c r="H79" s="15"/>
      <c r="I79" s="15"/>
      <c r="J79" s="15"/>
      <c r="K79" s="15"/>
      <c r="L79" s="15"/>
      <c r="O79" s="14"/>
      <c r="P79" s="14"/>
      <c r="Q79" s="14"/>
    </row>
    <row r="81" spans="10:12" ht="12.75">
      <c r="J81" s="14"/>
      <c r="K81" s="14"/>
      <c r="L81" s="14"/>
    </row>
    <row r="82" spans="10:12" ht="15" customHeight="1">
      <c r="J82" s="14"/>
      <c r="K82" s="14"/>
      <c r="L82" s="14"/>
    </row>
    <row r="83" spans="10:12" ht="12.75">
      <c r="J83" s="14"/>
      <c r="K83" s="14"/>
      <c r="L83" s="14"/>
    </row>
  </sheetData>
  <sheetProtection password="C63C" sheet="1" objects="1" scenarios="1" selectLockedCells="1"/>
  <mergeCells count="25">
    <mergeCell ref="D77:E77"/>
    <mergeCell ref="D78:E78"/>
    <mergeCell ref="D79:E79"/>
    <mergeCell ref="A9:G9"/>
    <mergeCell ref="D49:E49"/>
    <mergeCell ref="D35:E35"/>
    <mergeCell ref="A65:G65"/>
    <mergeCell ref="D34:E34"/>
    <mergeCell ref="D33:E33"/>
    <mergeCell ref="D50:E50"/>
    <mergeCell ref="D51:E51"/>
    <mergeCell ref="A2:G2"/>
    <mergeCell ref="A14:G14"/>
    <mergeCell ref="A37:G37"/>
    <mergeCell ref="D48:E48"/>
    <mergeCell ref="A18:G18"/>
    <mergeCell ref="D31:E31"/>
    <mergeCell ref="D28:F29"/>
    <mergeCell ref="D32:E32"/>
    <mergeCell ref="A53:G53"/>
    <mergeCell ref="D57:E57"/>
    <mergeCell ref="A67:G67"/>
    <mergeCell ref="D61:E61"/>
    <mergeCell ref="D59:E59"/>
    <mergeCell ref="D63:E63"/>
  </mergeCells>
  <dataValidations count="3">
    <dataValidation type="list" allowBlank="1" showInputMessage="1" showErrorMessage="1" errorTitle="Santiago informa de" error="Elegir &quot;X&quot; si procede el abono del 100%." sqref="F46">
      <formula1>$H$45:$H$46</formula1>
    </dataValidation>
    <dataValidation type="list" allowBlank="1" showInputMessage="1" showErrorMessage="1" errorTitle="Santiago informa de" error="Elegir lo que proceda, SI o NO." sqref="G73">
      <formula1>"SI,NO"</formula1>
    </dataValidation>
    <dataValidation type="list" showInputMessage="1" showErrorMessage="1" errorTitle="Santiago informa de" error="Elegir lo que proceda, SI o NO." sqref="G7">
      <formula1>"SI,NO"</formula1>
    </dataValidation>
  </dataValidations>
  <printOptions horizontalCentered="1"/>
  <pageMargins left="0.2362204724409449" right="0.2362204724409449" top="0.5905511811023623" bottom="0.5905511811023623" header="0" footer="0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5"/>
  <sheetViews>
    <sheetView workbookViewId="0" topLeftCell="A1">
      <selection activeCell="C4" sqref="C4"/>
    </sheetView>
  </sheetViews>
  <sheetFormatPr defaultColWidth="11.421875" defaultRowHeight="12.75"/>
  <cols>
    <col min="1" max="1" width="11.57421875" style="13" customWidth="1"/>
    <col min="2" max="2" width="9.28125" style="13" customWidth="1"/>
    <col min="3" max="3" width="22.57421875" style="13" customWidth="1"/>
    <col min="4" max="4" width="10.421875" style="13" customWidth="1"/>
    <col min="5" max="5" width="13.140625" style="13" customWidth="1"/>
    <col min="6" max="6" width="19.57421875" style="13" bestFit="1" customWidth="1"/>
    <col min="7" max="7" width="11.57421875" style="13" bestFit="1" customWidth="1"/>
    <col min="8" max="8" width="11.57421875" style="13" hidden="1" customWidth="1"/>
    <col min="9" max="9" width="14.140625" style="13" customWidth="1"/>
    <col min="10" max="10" width="11.00390625" style="13" customWidth="1"/>
    <col min="11" max="12" width="13.00390625" style="13" customWidth="1"/>
    <col min="13" max="16384" width="11.421875" style="13" customWidth="1"/>
  </cols>
  <sheetData>
    <row r="1" ht="96.75" customHeight="1"/>
    <row r="2" spans="1:12" ht="18">
      <c r="A2" s="82" t="s">
        <v>89</v>
      </c>
      <c r="B2" s="82"/>
      <c r="C2" s="82"/>
      <c r="D2" s="82"/>
      <c r="E2" s="82"/>
      <c r="F2" s="82"/>
      <c r="G2" s="82"/>
      <c r="J2" s="14"/>
      <c r="K2" s="14"/>
      <c r="L2" s="14"/>
    </row>
    <row r="3" spans="2:17" ht="18">
      <c r="B3" s="34"/>
      <c r="C3" s="42"/>
      <c r="D3" s="42"/>
      <c r="E3" s="42"/>
      <c r="F3" s="43"/>
      <c r="G3" s="15"/>
      <c r="H3" s="15"/>
      <c r="I3" s="15"/>
      <c r="J3" s="15"/>
      <c r="K3" s="15"/>
      <c r="L3" s="15"/>
      <c r="O3" s="14"/>
      <c r="P3" s="14"/>
      <c r="Q3" s="14"/>
    </row>
    <row r="4" spans="1:12" s="14" customFormat="1" ht="18">
      <c r="A4" s="13"/>
      <c r="B4" s="34" t="s">
        <v>55</v>
      </c>
      <c r="C4" s="38">
        <v>41306</v>
      </c>
      <c r="D4" s="39" t="s">
        <v>84</v>
      </c>
      <c r="E4" s="21"/>
      <c r="F4" s="15"/>
      <c r="G4" s="15"/>
      <c r="H4" s="19"/>
      <c r="I4" s="19"/>
      <c r="J4" s="19"/>
      <c r="K4" s="19"/>
      <c r="L4" s="19"/>
    </row>
    <row r="5" spans="2:17" ht="18.75" thickBot="1">
      <c r="B5" s="34" t="s">
        <v>86</v>
      </c>
      <c r="C5" s="38">
        <v>41308</v>
      </c>
      <c r="D5" s="39" t="s">
        <v>85</v>
      </c>
      <c r="E5" s="21"/>
      <c r="F5" s="15"/>
      <c r="G5" s="15"/>
      <c r="H5" s="15"/>
      <c r="I5" s="15"/>
      <c r="J5" s="15"/>
      <c r="K5" s="15"/>
      <c r="L5" s="15"/>
      <c r="O5" s="14"/>
      <c r="P5" s="14"/>
      <c r="Q5" s="14"/>
    </row>
    <row r="6" spans="2:17" ht="18.75" thickBot="1">
      <c r="B6" s="34" t="s">
        <v>59</v>
      </c>
      <c r="C6" s="40">
        <f>IF(C5-C4+1&gt;31,"Como máx. 1 mes",C5-C4+1)</f>
        <v>3</v>
      </c>
      <c r="D6" s="41"/>
      <c r="E6" s="42"/>
      <c r="F6" s="43"/>
      <c r="G6" s="15"/>
      <c r="H6" s="15"/>
      <c r="I6" s="15"/>
      <c r="J6" s="15"/>
      <c r="K6" s="15"/>
      <c r="L6" s="15"/>
      <c r="O6" s="14"/>
      <c r="P6" s="14"/>
      <c r="Q6" s="14"/>
    </row>
    <row r="7" spans="2:17" ht="18">
      <c r="B7" s="34"/>
      <c r="C7" s="42"/>
      <c r="D7" s="42"/>
      <c r="E7" s="42"/>
      <c r="F7" s="43"/>
      <c r="G7" s="15"/>
      <c r="H7" s="15"/>
      <c r="I7" s="15"/>
      <c r="J7" s="15"/>
      <c r="K7" s="15"/>
      <c r="L7" s="15"/>
      <c r="O7" s="14"/>
      <c r="P7" s="14"/>
      <c r="Q7" s="14"/>
    </row>
    <row r="8" spans="2:17" ht="18">
      <c r="B8" s="34"/>
      <c r="F8" s="71" t="s">
        <v>102</v>
      </c>
      <c r="G8" s="38" t="s">
        <v>100</v>
      </c>
      <c r="H8" s="15"/>
      <c r="I8" s="15"/>
      <c r="J8" s="15"/>
      <c r="K8" s="15"/>
      <c r="L8" s="15"/>
      <c r="O8" s="14"/>
      <c r="P8" s="14"/>
      <c r="Q8" s="14"/>
    </row>
    <row r="9" spans="2:17" ht="18">
      <c r="B9" s="34"/>
      <c r="C9" s="42"/>
      <c r="D9" s="42"/>
      <c r="E9" s="42"/>
      <c r="F9" s="43"/>
      <c r="G9" s="15"/>
      <c r="H9" s="15"/>
      <c r="I9" s="15"/>
      <c r="J9" s="15"/>
      <c r="K9" s="15"/>
      <c r="L9" s="15"/>
      <c r="O9" s="14"/>
      <c r="P9" s="14"/>
      <c r="Q9" s="14"/>
    </row>
    <row r="10" spans="1:17" ht="18">
      <c r="A10" s="75" t="s">
        <v>80</v>
      </c>
      <c r="B10" s="75"/>
      <c r="C10" s="75"/>
      <c r="D10" s="75"/>
      <c r="E10" s="75"/>
      <c r="F10" s="75"/>
      <c r="G10" s="75"/>
      <c r="H10" s="18"/>
      <c r="I10" s="18"/>
      <c r="J10" s="18"/>
      <c r="K10" s="18"/>
      <c r="L10" s="18"/>
      <c r="O10" s="14"/>
      <c r="P10" s="14"/>
      <c r="Q10" s="14"/>
    </row>
    <row r="11" spans="1:17" ht="15" customHeight="1" thickBot="1">
      <c r="A11" s="33"/>
      <c r="B11" s="15"/>
      <c r="C11" s="49" t="s">
        <v>91</v>
      </c>
      <c r="D11" s="15"/>
      <c r="E11" s="15"/>
      <c r="F11" s="15"/>
      <c r="G11" s="15"/>
      <c r="H11" s="15"/>
      <c r="I11" s="15"/>
      <c r="J11" s="15"/>
      <c r="K11" s="15"/>
      <c r="L11" s="15"/>
      <c r="O11" s="14"/>
      <c r="P11" s="14"/>
      <c r="Q11" s="14"/>
    </row>
    <row r="12" spans="1:15" ht="18.75" thickBot="1">
      <c r="A12" s="33"/>
      <c r="B12" s="34" t="s">
        <v>53</v>
      </c>
      <c r="C12" s="63">
        <v>1500</v>
      </c>
      <c r="D12" s="15"/>
      <c r="E12" s="34" t="s">
        <v>54</v>
      </c>
      <c r="F12" s="36">
        <f>C12/30</f>
        <v>50</v>
      </c>
      <c r="G12" s="15"/>
      <c r="H12" s="15"/>
      <c r="I12" s="15"/>
      <c r="M12" s="14"/>
      <c r="N12" s="14"/>
      <c r="O12" s="14"/>
    </row>
    <row r="13" spans="1:15" ht="15.75">
      <c r="A13" s="39" t="s">
        <v>82</v>
      </c>
      <c r="G13" s="17"/>
      <c r="H13" s="15"/>
      <c r="I13" s="15"/>
      <c r="M13" s="14"/>
      <c r="N13" s="14"/>
      <c r="O13" s="14"/>
    </row>
    <row r="14" spans="2:17" ht="18">
      <c r="B14" s="34"/>
      <c r="C14" s="42"/>
      <c r="D14" s="42"/>
      <c r="E14" s="42"/>
      <c r="F14" s="43"/>
      <c r="G14" s="15"/>
      <c r="H14" s="15"/>
      <c r="I14" s="15"/>
      <c r="J14" s="15"/>
      <c r="K14" s="15"/>
      <c r="L14" s="15"/>
      <c r="O14" s="14"/>
      <c r="P14" s="14"/>
      <c r="Q14" s="14"/>
    </row>
    <row r="15" spans="1:17" ht="15" customHeight="1">
      <c r="A15" s="83" t="s">
        <v>108</v>
      </c>
      <c r="B15" s="83"/>
      <c r="C15" s="83"/>
      <c r="D15" s="83"/>
      <c r="E15" s="83"/>
      <c r="F15" s="83"/>
      <c r="G15" s="83"/>
      <c r="H15" s="17"/>
      <c r="I15" s="17"/>
      <c r="O15" s="14"/>
      <c r="P15" s="14"/>
      <c r="Q15" s="14"/>
    </row>
    <row r="16" spans="1:17" ht="18.75" thickBot="1">
      <c r="A16" s="33"/>
      <c r="B16" s="15"/>
      <c r="C16" s="49" t="s">
        <v>91</v>
      </c>
      <c r="D16" s="15"/>
      <c r="E16" s="15"/>
      <c r="F16" s="15"/>
      <c r="G16" s="15"/>
      <c r="H16" s="18"/>
      <c r="I16" s="18"/>
      <c r="J16" s="18"/>
      <c r="K16" s="18"/>
      <c r="L16" s="18"/>
      <c r="O16" s="14"/>
      <c r="P16" s="14"/>
      <c r="Q16" s="14"/>
    </row>
    <row r="17" spans="1:16" ht="21" thickBot="1">
      <c r="A17" s="33"/>
      <c r="B17" s="34" t="s">
        <v>109</v>
      </c>
      <c r="C17" s="51">
        <v>1700</v>
      </c>
      <c r="D17" s="35"/>
      <c r="E17" s="34" t="s">
        <v>110</v>
      </c>
      <c r="F17" s="36" t="str">
        <f>FIXED(C17/30,2)&amp;" €"</f>
        <v>56,67 €</v>
      </c>
      <c r="G17" s="15"/>
      <c r="H17" s="15"/>
      <c r="I17" s="15"/>
      <c r="M17" s="14"/>
      <c r="N17" s="14"/>
      <c r="O17" s="52"/>
      <c r="P17" s="53"/>
    </row>
    <row r="18" spans="1:17" ht="15.75">
      <c r="A18" s="39" t="s">
        <v>83</v>
      </c>
      <c r="G18" s="17"/>
      <c r="H18" s="15"/>
      <c r="I18" s="15"/>
      <c r="J18" s="15"/>
      <c r="K18" s="15"/>
      <c r="L18" s="15"/>
      <c r="O18" s="14"/>
      <c r="P18" s="14"/>
      <c r="Q18" s="14"/>
    </row>
    <row r="19" spans="2:17" ht="18">
      <c r="B19" s="34"/>
      <c r="C19" s="42"/>
      <c r="D19" s="42"/>
      <c r="E19" s="42"/>
      <c r="F19" s="43"/>
      <c r="G19" s="15"/>
      <c r="H19" s="15"/>
      <c r="I19" s="15"/>
      <c r="J19" s="15"/>
      <c r="K19" s="15"/>
      <c r="L19" s="15"/>
      <c r="O19" s="14"/>
      <c r="P19" s="14"/>
      <c r="Q19" s="14"/>
    </row>
    <row r="20" spans="1:17" ht="15" customHeight="1">
      <c r="A20" s="75" t="s">
        <v>87</v>
      </c>
      <c r="B20" s="75"/>
      <c r="C20" s="75"/>
      <c r="D20" s="75"/>
      <c r="E20" s="75"/>
      <c r="F20" s="75"/>
      <c r="G20" s="75"/>
      <c r="H20" s="17"/>
      <c r="I20" s="17"/>
      <c r="O20" s="14"/>
      <c r="P20" s="14"/>
      <c r="Q20" s="14"/>
    </row>
    <row r="21" spans="2:17" ht="18.75" thickBot="1">
      <c r="B21" s="34"/>
      <c r="C21" s="42"/>
      <c r="D21" s="42"/>
      <c r="E21" s="42"/>
      <c r="F21" s="43"/>
      <c r="G21" s="15"/>
      <c r="H21" s="15"/>
      <c r="I21" s="15"/>
      <c r="J21" s="15"/>
      <c r="K21" s="15"/>
      <c r="L21" s="15"/>
      <c r="O21" s="14"/>
      <c r="P21" s="14"/>
      <c r="Q21" s="14"/>
    </row>
    <row r="22" spans="1:12" s="14" customFormat="1" ht="18" hidden="1">
      <c r="A22" s="13"/>
      <c r="B22" s="34" t="s">
        <v>55</v>
      </c>
      <c r="C22" s="64">
        <f>C4</f>
        <v>41306</v>
      </c>
      <c r="D22" s="39" t="s">
        <v>56</v>
      </c>
      <c r="E22" s="21"/>
      <c r="F22" s="15"/>
      <c r="G22" s="15"/>
      <c r="H22" s="19"/>
      <c r="I22" s="19"/>
      <c r="J22" s="19"/>
      <c r="K22" s="19"/>
      <c r="L22" s="19"/>
    </row>
    <row r="23" spans="2:17" ht="18.75" hidden="1" thickBot="1">
      <c r="B23" s="34" t="s">
        <v>57</v>
      </c>
      <c r="C23" s="64">
        <f>C5</f>
        <v>41308</v>
      </c>
      <c r="D23" s="39" t="s">
        <v>58</v>
      </c>
      <c r="E23" s="21"/>
      <c r="F23" s="15"/>
      <c r="G23" s="15"/>
      <c r="H23" s="15"/>
      <c r="I23" s="15"/>
      <c r="J23" s="15"/>
      <c r="K23" s="15"/>
      <c r="L23" s="15"/>
      <c r="O23" s="14"/>
      <c r="P23" s="14"/>
      <c r="Q23" s="14"/>
    </row>
    <row r="24" spans="2:18" ht="18.75" hidden="1" thickBot="1">
      <c r="B24" s="34" t="s">
        <v>59</v>
      </c>
      <c r="C24" s="40">
        <f>IF(C23-C22+1&gt;31,"Como máx. 1 mes",C23-C22+1)</f>
        <v>3</v>
      </c>
      <c r="D24" s="41"/>
      <c r="E24" s="42"/>
      <c r="F24" s="43" t="s">
        <v>60</v>
      </c>
      <c r="G24" s="40">
        <f>C32</f>
        <v>0</v>
      </c>
      <c r="H24" s="15"/>
      <c r="I24" s="15"/>
      <c r="J24" s="15"/>
      <c r="K24" s="15"/>
      <c r="L24" s="15"/>
      <c r="M24" s="15"/>
      <c r="P24" s="14"/>
      <c r="Q24" s="14"/>
      <c r="R24" s="14"/>
    </row>
    <row r="25" spans="2:17" ht="18" hidden="1">
      <c r="B25" s="44">
        <v>3</v>
      </c>
      <c r="C25" s="45">
        <f>IF(E25-D25-F25&lt;0,0,E25-D25-F25)</f>
        <v>0</v>
      </c>
      <c r="D25" s="46">
        <f>IF(E25-B25&gt;0,E25-B25,E25)</f>
        <v>3</v>
      </c>
      <c r="E25" s="47">
        <f>C24</f>
        <v>3</v>
      </c>
      <c r="F25" s="48">
        <f>IF(G24-G25&lt;=0,G24,G24-G25)</f>
        <v>0</v>
      </c>
      <c r="G25" s="15">
        <f>IF(G24-B25&lt;0,0,G24-B25)</f>
        <v>0</v>
      </c>
      <c r="H25" s="15"/>
      <c r="I25" s="15"/>
      <c r="J25" s="15"/>
      <c r="K25" s="15"/>
      <c r="L25" s="15"/>
      <c r="O25" s="14"/>
      <c r="P25" s="14"/>
      <c r="Q25" s="14"/>
    </row>
    <row r="26" spans="2:17" ht="18" hidden="1">
      <c r="B26" s="34">
        <v>12</v>
      </c>
      <c r="C26" s="45">
        <f>IF(E26-D26-F26&lt;0,0,E26-D26-F26)</f>
        <v>0</v>
      </c>
      <c r="D26" s="46">
        <f>IF(E26-B26&gt;0,E26-B26,0)</f>
        <v>0</v>
      </c>
      <c r="E26" s="47">
        <f>IF(E25-B25&lt;0,0,E25-B25)</f>
        <v>0</v>
      </c>
      <c r="F26" s="48">
        <f>IF(F25=0,0,IF(G25-G26&lt;0,0,G25-G26))</f>
        <v>0</v>
      </c>
      <c r="G26" s="15">
        <f>IF(G25-B26&lt;0,0,G25-B26)</f>
        <v>0</v>
      </c>
      <c r="H26" s="15"/>
      <c r="I26" s="15"/>
      <c r="J26" s="15"/>
      <c r="K26" s="15"/>
      <c r="L26" s="15"/>
      <c r="O26" s="14"/>
      <c r="P26" s="14"/>
      <c r="Q26" s="14"/>
    </row>
    <row r="27" spans="2:17" ht="18" hidden="1">
      <c r="B27" s="34">
        <v>5</v>
      </c>
      <c r="C27" s="45">
        <f>IF(E27-D27-F27&lt;0,0,E27-D27-F27)</f>
        <v>0</v>
      </c>
      <c r="D27" s="46">
        <f>IF(E27-B27&gt;0,E27-B27,0)</f>
        <v>0</v>
      </c>
      <c r="E27" s="47">
        <f>IF(E26-B26&lt;0,0,E26-B26)</f>
        <v>0</v>
      </c>
      <c r="F27" s="48">
        <f>IF(F26=0,0,IF(G26-G27&lt;0,0,G26-G27))</f>
        <v>0</v>
      </c>
      <c r="G27" s="15">
        <f>IF(G26-B27&lt;0,0,G26-B27)</f>
        <v>0</v>
      </c>
      <c r="H27" s="15"/>
      <c r="I27" s="15"/>
      <c r="J27" s="15"/>
      <c r="K27" s="15"/>
      <c r="L27" s="15"/>
      <c r="O27" s="14"/>
      <c r="P27" s="14"/>
      <c r="Q27" s="14"/>
    </row>
    <row r="28" spans="2:17" ht="18" hidden="1">
      <c r="B28" s="34"/>
      <c r="C28" s="45">
        <f>IF(E28-D28-G28&lt;0,0,E28-D28-G28)</f>
        <v>0</v>
      </c>
      <c r="D28" s="46"/>
      <c r="E28" s="47">
        <f>IF(E27-B27&lt;0,0,E27-B27)</f>
        <v>0</v>
      </c>
      <c r="F28" s="15"/>
      <c r="G28" s="49">
        <f>IF(G27-B28&lt;0,0,G27-B28)</f>
        <v>0</v>
      </c>
      <c r="H28" s="15"/>
      <c r="I28" s="15"/>
      <c r="J28" s="15"/>
      <c r="K28" s="15"/>
      <c r="L28" s="15"/>
      <c r="O28" s="14"/>
      <c r="P28" s="14"/>
      <c r="Q28" s="14"/>
    </row>
    <row r="29" spans="1:17" ht="18" hidden="1">
      <c r="A29" s="37"/>
      <c r="B29" s="37"/>
      <c r="C29" s="37"/>
      <c r="D29" s="37"/>
      <c r="E29" s="37"/>
      <c r="F29" s="37"/>
      <c r="G29" s="37"/>
      <c r="H29" s="18"/>
      <c r="I29" s="18"/>
      <c r="J29" s="18"/>
      <c r="K29" s="18"/>
      <c r="L29" s="18"/>
      <c r="O29" s="14"/>
      <c r="P29" s="14"/>
      <c r="Q29" s="14"/>
    </row>
    <row r="30" spans="1:12" s="14" customFormat="1" ht="18" hidden="1">
      <c r="A30" s="13"/>
      <c r="B30" s="34" t="s">
        <v>61</v>
      </c>
      <c r="C30" s="38"/>
      <c r="D30" s="86" t="s">
        <v>62</v>
      </c>
      <c r="E30" s="87"/>
      <c r="F30" s="87"/>
      <c r="G30" s="15"/>
      <c r="H30" s="19"/>
      <c r="I30" s="19"/>
      <c r="J30" s="19"/>
      <c r="K30" s="19"/>
      <c r="L30" s="19"/>
    </row>
    <row r="31" spans="2:17" ht="18.75" hidden="1" thickBot="1">
      <c r="B31" s="34" t="s">
        <v>63</v>
      </c>
      <c r="C31" s="38"/>
      <c r="D31" s="86"/>
      <c r="E31" s="87"/>
      <c r="F31" s="87"/>
      <c r="G31" s="15"/>
      <c r="H31" s="15"/>
      <c r="I31" s="15"/>
      <c r="J31" s="15"/>
      <c r="K31" s="15"/>
      <c r="L31" s="15"/>
      <c r="O31" s="14"/>
      <c r="P31" s="14"/>
      <c r="Q31" s="14"/>
    </row>
    <row r="32" spans="2:18" ht="18.75" hidden="1" thickBot="1">
      <c r="B32" s="34" t="s">
        <v>59</v>
      </c>
      <c r="C32" s="40">
        <f>IF(OR(C30=0,C31=0),0,C31-C30+1)</f>
        <v>0</v>
      </c>
      <c r="D32" s="41"/>
      <c r="E32" s="42"/>
      <c r="F32" s="43"/>
      <c r="G32" s="50"/>
      <c r="H32" s="15"/>
      <c r="I32" s="15"/>
      <c r="J32" s="15"/>
      <c r="K32" s="15"/>
      <c r="L32" s="15"/>
      <c r="M32" s="15"/>
      <c r="P32" s="14"/>
      <c r="Q32" s="14"/>
      <c r="R32" s="14"/>
    </row>
    <row r="33" spans="3:17" ht="18.75" thickBot="1">
      <c r="C33" s="34" t="s">
        <v>66</v>
      </c>
      <c r="D33" s="84">
        <f>C25*$F$17*0</f>
        <v>0</v>
      </c>
      <c r="E33" s="85"/>
      <c r="F33" s="39" t="str">
        <f>C25&amp;" días por la Empresa"</f>
        <v>0 días por la Empresa</v>
      </c>
      <c r="G33" s="15"/>
      <c r="H33" s="15"/>
      <c r="I33" s="15"/>
      <c r="J33" s="15"/>
      <c r="K33" s="15"/>
      <c r="L33" s="15"/>
      <c r="O33" s="14"/>
      <c r="P33" s="14"/>
      <c r="Q33" s="14"/>
    </row>
    <row r="34" spans="3:17" ht="18.75" thickBot="1">
      <c r="C34" s="34" t="s">
        <v>67</v>
      </c>
      <c r="D34" s="84">
        <f>C26*$F$17*0.6</f>
        <v>0</v>
      </c>
      <c r="E34" s="85"/>
      <c r="F34" s="39" t="str">
        <f>C26&amp;" días por la Empresa"</f>
        <v>0 días por la Empresa</v>
      </c>
      <c r="G34" s="15"/>
      <c r="H34" s="15"/>
      <c r="I34" s="15"/>
      <c r="J34" s="15"/>
      <c r="K34" s="15"/>
      <c r="L34" s="15"/>
      <c r="O34" s="14"/>
      <c r="P34" s="14"/>
      <c r="Q34" s="14"/>
    </row>
    <row r="35" spans="3:17" ht="18.75" thickBot="1">
      <c r="C35" s="34" t="s">
        <v>68</v>
      </c>
      <c r="D35" s="84">
        <f>C27*$F$17*0.6</f>
        <v>0</v>
      </c>
      <c r="E35" s="85"/>
      <c r="F35" s="39" t="str">
        <f>C27&amp;" días por la Seg. Social"</f>
        <v>0 días por la Seg. Social</v>
      </c>
      <c r="G35" s="15"/>
      <c r="H35" s="15"/>
      <c r="I35" s="15"/>
      <c r="J35" s="15"/>
      <c r="K35" s="15"/>
      <c r="L35" s="15"/>
      <c r="O35" s="14"/>
      <c r="P35" s="14"/>
      <c r="Q35" s="14"/>
    </row>
    <row r="36" spans="3:17" ht="18.75" thickBot="1">
      <c r="C36" s="34" t="s">
        <v>69</v>
      </c>
      <c r="D36" s="84">
        <f>C28*$F$17*0.75</f>
        <v>0</v>
      </c>
      <c r="E36" s="85"/>
      <c r="F36" s="39" t="str">
        <f>C28&amp;" días por la Seg. Social"</f>
        <v>0 días por la Seg. Social</v>
      </c>
      <c r="G36" s="15"/>
      <c r="H36" s="15"/>
      <c r="I36" s="15"/>
      <c r="J36" s="15"/>
      <c r="K36" s="15"/>
      <c r="L36" s="15"/>
      <c r="O36" s="14"/>
      <c r="P36" s="14"/>
      <c r="Q36" s="14"/>
    </row>
    <row r="37" spans="3:17" ht="18.75" thickBot="1">
      <c r="C37" s="34" t="s">
        <v>70</v>
      </c>
      <c r="D37" s="80">
        <f>SUM(D33:E36)</f>
        <v>0</v>
      </c>
      <c r="E37" s="81"/>
      <c r="F37" s="35"/>
      <c r="G37" s="15"/>
      <c r="H37" s="15"/>
      <c r="I37" s="15"/>
      <c r="J37" s="15"/>
      <c r="K37" s="15"/>
      <c r="L37" s="15"/>
      <c r="O37" s="14"/>
      <c r="P37" s="14"/>
      <c r="Q37" s="14"/>
    </row>
    <row r="38" spans="2:17" ht="18">
      <c r="B38" s="34"/>
      <c r="C38" s="42"/>
      <c r="D38" s="42"/>
      <c r="E38" s="42"/>
      <c r="F38" s="43"/>
      <c r="G38" s="15"/>
      <c r="H38" s="15"/>
      <c r="I38" s="15"/>
      <c r="J38" s="15"/>
      <c r="K38" s="15"/>
      <c r="L38" s="15"/>
      <c r="O38" s="14"/>
      <c r="P38" s="14"/>
      <c r="Q38" s="14"/>
    </row>
    <row r="39" spans="1:17" ht="15" customHeight="1">
      <c r="A39" s="75" t="s">
        <v>71</v>
      </c>
      <c r="B39" s="75"/>
      <c r="C39" s="75"/>
      <c r="D39" s="75"/>
      <c r="E39" s="75"/>
      <c r="F39" s="75"/>
      <c r="G39" s="75"/>
      <c r="H39" s="17"/>
      <c r="I39" s="17"/>
      <c r="O39" s="14"/>
      <c r="P39" s="14"/>
      <c r="Q39" s="14"/>
    </row>
    <row r="40" spans="2:17" ht="18.75" thickBot="1">
      <c r="B40" s="34"/>
      <c r="C40" s="42"/>
      <c r="D40" s="42"/>
      <c r="E40" s="42"/>
      <c r="F40" s="43"/>
      <c r="G40" s="15"/>
      <c r="H40" s="15"/>
      <c r="I40" s="15"/>
      <c r="J40" s="15"/>
      <c r="K40" s="15"/>
      <c r="L40" s="15"/>
      <c r="O40" s="14"/>
      <c r="P40" s="14"/>
      <c r="Q40" s="14"/>
    </row>
    <row r="41" spans="2:17" ht="18.75" thickBot="1">
      <c r="B41" s="34"/>
      <c r="C41" s="55"/>
      <c r="D41" s="34" t="s">
        <v>72</v>
      </c>
      <c r="E41" s="40">
        <f>IF(OR(DAY(C23)=31,C24-G24&gt;30),C24-G24-1,C24-G24)</f>
        <v>3</v>
      </c>
      <c r="F41" s="15"/>
      <c r="G41" s="15"/>
      <c r="H41" s="15"/>
      <c r="I41" s="15"/>
      <c r="J41" s="15"/>
      <c r="K41" s="15"/>
      <c r="L41" s="15"/>
      <c r="O41" s="14"/>
      <c r="P41" s="14"/>
      <c r="Q41" s="14"/>
    </row>
    <row r="42" spans="2:17" ht="18" hidden="1">
      <c r="B42" s="34"/>
      <c r="C42" s="56">
        <f>IF(E41&gt;0,E41+G24,0)</f>
        <v>3</v>
      </c>
      <c r="E42" s="21"/>
      <c r="F42" s="15"/>
      <c r="G42" s="57">
        <f>G24</f>
        <v>0</v>
      </c>
      <c r="H42" s="15"/>
      <c r="I42" s="15"/>
      <c r="J42" s="15"/>
      <c r="K42" s="15"/>
      <c r="L42" s="15"/>
      <c r="O42" s="14"/>
      <c r="P42" s="14"/>
      <c r="Q42" s="14"/>
    </row>
    <row r="43" spans="2:17" ht="18" hidden="1">
      <c r="B43" s="44">
        <v>3</v>
      </c>
      <c r="C43" s="56">
        <f>IF(C42-B43&gt;0,C42-B43,0)</f>
        <v>0</v>
      </c>
      <c r="D43" s="58">
        <f>C42-C43</f>
        <v>3</v>
      </c>
      <c r="E43" s="59">
        <f>IF(D43-F43&lt;0,0,D43-F43)</f>
        <v>3</v>
      </c>
      <c r="F43" s="15">
        <f>IF(G43-B43&gt;0,G42-G43,G42)</f>
        <v>0</v>
      </c>
      <c r="G43" s="15">
        <f>IF(G42&gt;0,IF(G42-3&lt;0,G42,G42-3),0)</f>
        <v>0</v>
      </c>
      <c r="H43" s="15"/>
      <c r="I43" s="15"/>
      <c r="J43" s="15"/>
      <c r="K43" s="15"/>
      <c r="L43" s="15"/>
      <c r="N43" s="58"/>
      <c r="O43" s="14"/>
      <c r="P43" s="14"/>
      <c r="Q43" s="14"/>
    </row>
    <row r="44" spans="2:17" ht="18" hidden="1">
      <c r="B44" s="34">
        <v>17</v>
      </c>
      <c r="C44" s="56">
        <f>IF(C43-B44&gt;0,C43-B44,0)</f>
        <v>0</v>
      </c>
      <c r="D44" s="58">
        <f>C43-C44</f>
        <v>0</v>
      </c>
      <c r="E44" s="59">
        <f>IF(D44-F44&lt;0,0,D44-F44)</f>
        <v>0</v>
      </c>
      <c r="F44" s="15">
        <f>IF(F43=G43,0,+G43-G44)</f>
        <v>0</v>
      </c>
      <c r="G44" s="15">
        <f>IF(G43&gt;0,IF(G43-17&lt;0,0,G43-17),0)</f>
        <v>0</v>
      </c>
      <c r="H44" s="15"/>
      <c r="I44" s="15"/>
      <c r="J44" s="15"/>
      <c r="K44" s="15"/>
      <c r="L44" s="15"/>
      <c r="O44" s="14"/>
      <c r="P44" s="14"/>
      <c r="Q44" s="14"/>
    </row>
    <row r="45" spans="2:17" ht="18" hidden="1">
      <c r="B45" s="34" t="s">
        <v>73</v>
      </c>
      <c r="C45" s="56">
        <f>IF(C44-F45&gt;0,C44-F45,0)</f>
        <v>0</v>
      </c>
      <c r="D45" s="58">
        <f>C44-C45</f>
        <v>0</v>
      </c>
      <c r="E45" s="59">
        <f>IF(C45+D45-F45&lt;0,0,C45+D45-F45)</f>
        <v>0</v>
      </c>
      <c r="F45" s="15">
        <f>+G44-G45</f>
        <v>0</v>
      </c>
      <c r="G45" s="15"/>
      <c r="H45" s="15"/>
      <c r="I45" s="15"/>
      <c r="J45" s="15"/>
      <c r="K45" s="15"/>
      <c r="L45" s="15"/>
      <c r="O45" s="14"/>
      <c r="P45" s="14"/>
      <c r="Q45" s="14"/>
    </row>
    <row r="46" spans="2:17" ht="18" hidden="1">
      <c r="B46" s="34"/>
      <c r="C46" s="45"/>
      <c r="D46" s="58">
        <f>SUM(D43:D45)</f>
        <v>3</v>
      </c>
      <c r="E46" s="47"/>
      <c r="F46" s="15"/>
      <c r="G46" s="15"/>
      <c r="H46" s="15"/>
      <c r="I46" s="15"/>
      <c r="J46" s="15"/>
      <c r="K46" s="15"/>
      <c r="L46" s="15"/>
      <c r="O46" s="14"/>
      <c r="P46" s="14"/>
      <c r="Q46" s="14"/>
    </row>
    <row r="47" spans="2:17" ht="18">
      <c r="B47" s="34"/>
      <c r="C47" s="42"/>
      <c r="D47" s="42"/>
      <c r="E47" s="42"/>
      <c r="F47" s="43"/>
      <c r="G47" s="15"/>
      <c r="H47" s="15"/>
      <c r="I47" s="15"/>
      <c r="J47" s="15"/>
      <c r="K47" s="15"/>
      <c r="L47" s="15"/>
      <c r="O47" s="14"/>
      <c r="P47" s="14"/>
      <c r="Q47" s="14"/>
    </row>
    <row r="48" spans="2:17" ht="18">
      <c r="B48" s="34"/>
      <c r="E48" s="34" t="s">
        <v>74</v>
      </c>
      <c r="F48" s="38"/>
      <c r="G48" s="15"/>
      <c r="H48" s="15" t="s">
        <v>75</v>
      </c>
      <c r="I48" s="15"/>
      <c r="J48" s="15"/>
      <c r="K48" s="15"/>
      <c r="L48" s="15"/>
      <c r="O48" s="14"/>
      <c r="P48" s="14"/>
      <c r="Q48" s="14"/>
    </row>
    <row r="49" spans="2:17" ht="18.75" thickBot="1">
      <c r="B49" s="34"/>
      <c r="C49" s="42"/>
      <c r="D49" s="42"/>
      <c r="E49" s="42"/>
      <c r="F49" s="43"/>
      <c r="G49" s="15"/>
      <c r="H49" s="15"/>
      <c r="I49" s="15"/>
      <c r="J49" s="15"/>
      <c r="K49" s="15"/>
      <c r="L49" s="15"/>
      <c r="O49" s="14"/>
      <c r="P49" s="14"/>
      <c r="Q49" s="14"/>
    </row>
    <row r="50" spans="3:17" ht="18.75" thickBot="1">
      <c r="C50" s="34" t="str">
        <f>"Primeros 3 días ("&amp;IF(F48="X","100%","50%")&amp;"):"</f>
        <v>Primeros 3 días (50%):</v>
      </c>
      <c r="D50" s="84">
        <f>IF(F48="X",IF(E43&gt;3,3*F12-D33,E43*F12-D33),IF(E43&gt;3,3*F12*0.5-D33,E43*F12*0.5-D33))</f>
        <v>75</v>
      </c>
      <c r="E50" s="85"/>
      <c r="F50" s="39" t="str">
        <f>IF(F48="X",IF(E43&gt;3,3,E43),IF(E43&gt;3,3,E43))&amp;" días de complemento IT"</f>
        <v>3 días de complemento IT</v>
      </c>
      <c r="G50" s="15"/>
      <c r="H50" s="15"/>
      <c r="I50" s="15"/>
      <c r="J50" s="15"/>
      <c r="K50" s="15"/>
      <c r="L50" s="15"/>
      <c r="O50" s="14"/>
      <c r="P50" s="14"/>
      <c r="Q50" s="14"/>
    </row>
    <row r="51" spans="3:17" ht="18.75" thickBot="1">
      <c r="C51" s="34" t="str">
        <f>"Siguientes 17 días ("&amp;IF(F48="X","100%","75%")&amp;"):"</f>
        <v>Siguientes 17 días (75%):</v>
      </c>
      <c r="D51" s="84">
        <f>IF(F48="X",IF(E44&gt;0,IF(E44&gt;17,17*F12-D34-D35,E44*F12-D34-D35),0),IF(E44&gt;0,IF(E44&gt;17,17*F12*0.75-D34-D35,E44*F12*0.75-D34-D35),0))</f>
        <v>0</v>
      </c>
      <c r="E51" s="85"/>
      <c r="F51" s="39" t="str">
        <f>IF(F48="X",IF(E44&gt;0,IF(E44&gt;17,17,E44),0),IF(E44&gt;0,IF(E44&gt;17,17,E44),0))&amp;" días de complemento IT"</f>
        <v>0 días de complemento IT</v>
      </c>
      <c r="G51" s="15"/>
      <c r="H51" s="15"/>
      <c r="I51" s="15"/>
      <c r="J51" s="15"/>
      <c r="K51" s="15"/>
      <c r="L51" s="15"/>
      <c r="O51" s="14"/>
      <c r="P51" s="14"/>
      <c r="Q51" s="14"/>
    </row>
    <row r="52" spans="3:17" ht="18.75" thickBot="1">
      <c r="C52" s="34" t="s">
        <v>76</v>
      </c>
      <c r="D52" s="84">
        <f>IF(E45&gt;0,IF(E45*F12-D36&lt;0,0,E45*F12-D36),0)</f>
        <v>0</v>
      </c>
      <c r="E52" s="85"/>
      <c r="F52" s="39" t="str">
        <f>IF(F48="X",IF(E45&gt;0,E45,0),IF(E45&gt;0,E45,0))&amp;" días de complemento IT"</f>
        <v>0 días de complemento IT</v>
      </c>
      <c r="G52" s="15"/>
      <c r="H52" s="15"/>
      <c r="I52" s="15"/>
      <c r="J52" s="15"/>
      <c r="K52" s="15"/>
      <c r="L52" s="15"/>
      <c r="O52" s="14"/>
      <c r="P52" s="14"/>
      <c r="Q52" s="14"/>
    </row>
    <row r="53" spans="3:17" ht="18.75" thickBot="1">
      <c r="C53" s="34" t="s">
        <v>77</v>
      </c>
      <c r="D53" s="80">
        <f>SUM(D50:E52)</f>
        <v>75</v>
      </c>
      <c r="E53" s="81"/>
      <c r="F53" s="35"/>
      <c r="G53" s="15"/>
      <c r="H53" s="15"/>
      <c r="I53" s="15"/>
      <c r="J53" s="15"/>
      <c r="K53" s="15"/>
      <c r="L53" s="15"/>
      <c r="O53" s="14"/>
      <c r="P53" s="14"/>
      <c r="Q53" s="14"/>
    </row>
    <row r="54" spans="2:17" ht="18">
      <c r="B54" s="34"/>
      <c r="C54" s="42"/>
      <c r="D54" s="42"/>
      <c r="E54" s="42"/>
      <c r="F54" s="43"/>
      <c r="G54" s="15"/>
      <c r="H54" s="15"/>
      <c r="I54" s="15"/>
      <c r="J54" s="15"/>
      <c r="K54" s="15"/>
      <c r="L54" s="15"/>
      <c r="O54" s="14"/>
      <c r="P54" s="14"/>
      <c r="Q54" s="14"/>
    </row>
    <row r="55" spans="1:7" ht="18">
      <c r="A55" s="75" t="s">
        <v>107</v>
      </c>
      <c r="B55" s="75"/>
      <c r="C55" s="75"/>
      <c r="D55" s="75"/>
      <c r="E55" s="75"/>
      <c r="F55" s="75"/>
      <c r="G55" s="75"/>
    </row>
    <row r="56" spans="2:17" ht="18.75" thickBot="1">
      <c r="B56" s="34"/>
      <c r="C56" s="42"/>
      <c r="D56" s="42"/>
      <c r="E56" s="42"/>
      <c r="F56" s="43"/>
      <c r="G56" s="15"/>
      <c r="H56" s="15"/>
      <c r="I56" s="15"/>
      <c r="J56" s="15"/>
      <c r="K56" s="15"/>
      <c r="L56" s="15"/>
      <c r="O56" s="14"/>
      <c r="P56" s="14"/>
      <c r="Q56" s="14"/>
    </row>
    <row r="57" spans="2:17" ht="18.75" thickBot="1">
      <c r="B57" s="34" t="s">
        <v>59</v>
      </c>
      <c r="C57" s="40">
        <f>C24-G24</f>
        <v>3</v>
      </c>
      <c r="D57" s="41"/>
      <c r="E57" s="34" t="s">
        <v>88</v>
      </c>
      <c r="F57" s="36">
        <f>F12</f>
        <v>50</v>
      </c>
      <c r="G57" s="39" t="s">
        <v>104</v>
      </c>
      <c r="H57" s="15"/>
      <c r="I57" s="15"/>
      <c r="J57" s="15"/>
      <c r="K57" s="15"/>
      <c r="L57" s="15"/>
      <c r="O57" s="14"/>
      <c r="P57" s="14"/>
      <c r="Q57" s="14"/>
    </row>
    <row r="58" spans="2:17" ht="18.75" thickBot="1">
      <c r="B58" s="34"/>
      <c r="C58" s="42"/>
      <c r="D58" s="42"/>
      <c r="E58" s="42"/>
      <c r="F58" s="43"/>
      <c r="G58" s="15"/>
      <c r="H58" s="15"/>
      <c r="I58" s="15"/>
      <c r="J58" s="15"/>
      <c r="K58" s="15"/>
      <c r="L58" s="15"/>
      <c r="O58" s="14"/>
      <c r="P58" s="14"/>
      <c r="Q58" s="14"/>
    </row>
    <row r="59" spans="3:6" ht="24.75" customHeight="1" thickBot="1">
      <c r="C59" s="60" t="str">
        <f>"Cobro en activo por ("&amp;C24-G24&amp;" días):"</f>
        <v>Cobro en activo por (3 días):</v>
      </c>
      <c r="D59" s="76">
        <f>+F57*C57</f>
        <v>150</v>
      </c>
      <c r="E59" s="77"/>
      <c r="F59" s="39" t="s">
        <v>111</v>
      </c>
    </row>
    <row r="60" ht="13.5" thickBot="1"/>
    <row r="61" spans="3:6" ht="24.75" customHeight="1" thickBot="1">
      <c r="C61" s="60" t="str">
        <f>"Cobro por "&amp;C24-G24&amp;" días de IT:"</f>
        <v>Cobro por 3 días de IT:</v>
      </c>
      <c r="D61" s="76">
        <f>+D37+D53</f>
        <v>75</v>
      </c>
      <c r="E61" s="77"/>
      <c r="F61" s="39" t="s">
        <v>115</v>
      </c>
    </row>
    <row r="62" ht="13.5" thickBot="1"/>
    <row r="63" spans="3:6" ht="24.75" customHeight="1" thickBot="1">
      <c r="C63" s="68" t="str">
        <f>"Cobertura del seguro por "&amp;C24-G24&amp;" días de IT:"</f>
        <v>Cobertura del seguro por 3 días de IT:</v>
      </c>
      <c r="D63" s="76">
        <f>IF(G8="SI",D81,0)</f>
        <v>62.489999999999995</v>
      </c>
      <c r="E63" s="77"/>
      <c r="F63" s="69" t="s">
        <v>112</v>
      </c>
    </row>
    <row r="64" ht="13.5" thickBot="1"/>
    <row r="65" spans="3:6" ht="24.75" customHeight="1" thickBot="1">
      <c r="C65" s="60" t="str">
        <f>"Diferencia:"</f>
        <v>Diferencia:</v>
      </c>
      <c r="D65" s="78">
        <f>D59-D61-D63</f>
        <v>12.510000000000005</v>
      </c>
      <c r="E65" s="79"/>
      <c r="F65" s="70" t="s">
        <v>101</v>
      </c>
    </row>
    <row r="66" spans="2:17" ht="18">
      <c r="B66" s="34"/>
      <c r="C66" s="42"/>
      <c r="D66" s="42"/>
      <c r="E66" s="42"/>
      <c r="F66" s="43"/>
      <c r="G66" s="15"/>
      <c r="H66" s="15"/>
      <c r="I66" s="15"/>
      <c r="J66" s="15"/>
      <c r="K66" s="15"/>
      <c r="L66" s="15"/>
      <c r="O66" s="14"/>
      <c r="P66" s="14"/>
      <c r="Q66" s="14"/>
    </row>
    <row r="67" spans="1:7" ht="18">
      <c r="A67" s="82" t="s">
        <v>92</v>
      </c>
      <c r="B67" s="82"/>
      <c r="C67" s="82"/>
      <c r="D67" s="82"/>
      <c r="E67" s="82"/>
      <c r="F67" s="82"/>
      <c r="G67" s="82"/>
    </row>
    <row r="68" spans="2:17" ht="18">
      <c r="B68" s="34"/>
      <c r="C68" s="42"/>
      <c r="D68" s="42"/>
      <c r="E68" s="42"/>
      <c r="F68" s="43"/>
      <c r="G68" s="15"/>
      <c r="H68" s="15"/>
      <c r="I68" s="15"/>
      <c r="J68" s="15"/>
      <c r="K68" s="15"/>
      <c r="L68" s="15"/>
      <c r="O68" s="14"/>
      <c r="P68" s="14"/>
      <c r="Q68" s="14"/>
    </row>
    <row r="69" spans="1:17" ht="18">
      <c r="A69" s="75" t="s">
        <v>105</v>
      </c>
      <c r="B69" s="75"/>
      <c r="C69" s="75"/>
      <c r="D69" s="75"/>
      <c r="E69" s="75"/>
      <c r="F69" s="75"/>
      <c r="G69" s="75"/>
      <c r="H69" s="18"/>
      <c r="I69" s="18"/>
      <c r="J69" s="18"/>
      <c r="K69" s="18"/>
      <c r="L69" s="18"/>
      <c r="O69" s="14"/>
      <c r="P69" s="14"/>
      <c r="Q69" s="14"/>
    </row>
    <row r="70" spans="1:17" ht="15" customHeight="1" thickBot="1">
      <c r="A70" s="39" t="s">
        <v>113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O70" s="14"/>
      <c r="P70" s="14"/>
      <c r="Q70" s="14"/>
    </row>
    <row r="71" spans="1:15" ht="18.75" thickBot="1">
      <c r="A71" s="33"/>
      <c r="B71" s="34" t="s">
        <v>53</v>
      </c>
      <c r="C71" s="63">
        <v>1251</v>
      </c>
      <c r="D71" s="15"/>
      <c r="E71" s="34" t="s">
        <v>54</v>
      </c>
      <c r="F71" s="36">
        <f>C71/30</f>
        <v>41.7</v>
      </c>
      <c r="G71" s="15"/>
      <c r="H71" s="15"/>
      <c r="I71" s="15"/>
      <c r="M71" s="14"/>
      <c r="N71" s="14"/>
      <c r="O71" s="14"/>
    </row>
    <row r="72" spans="2:17" ht="18">
      <c r="B72" s="34"/>
      <c r="C72" s="42"/>
      <c r="D72" s="42"/>
      <c r="E72" s="42"/>
      <c r="F72" s="43"/>
      <c r="G72" s="15"/>
      <c r="H72" s="15"/>
      <c r="I72" s="15"/>
      <c r="J72" s="15"/>
      <c r="K72" s="15"/>
      <c r="L72" s="15"/>
      <c r="O72" s="14"/>
      <c r="P72" s="14"/>
      <c r="Q72" s="14"/>
    </row>
    <row r="73" spans="2:15" ht="18">
      <c r="B73" s="34"/>
      <c r="F73" s="15"/>
      <c r="G73" s="34" t="s">
        <v>106</v>
      </c>
      <c r="H73" s="15"/>
      <c r="I73" s="15"/>
      <c r="J73" s="15"/>
      <c r="M73" s="14"/>
      <c r="N73" s="14"/>
      <c r="O73" s="14"/>
    </row>
    <row r="74" spans="2:17" ht="18">
      <c r="B74" s="34"/>
      <c r="C74" s="42"/>
      <c r="D74" s="42"/>
      <c r="E74" s="42"/>
      <c r="F74" s="43"/>
      <c r="G74" s="15"/>
      <c r="H74" s="15"/>
      <c r="I74" s="15"/>
      <c r="J74" s="15"/>
      <c r="K74" s="15"/>
      <c r="L74" s="15"/>
      <c r="O74" s="14"/>
      <c r="P74" s="14"/>
      <c r="Q74" s="14"/>
    </row>
    <row r="75" spans="2:17" ht="18.75" thickBot="1">
      <c r="B75" s="34"/>
      <c r="F75" s="34" t="s">
        <v>114</v>
      </c>
      <c r="G75" s="38" t="s">
        <v>103</v>
      </c>
      <c r="H75" s="15">
        <f>VLOOKUP(C71,DATOS!A61:E72,2)</f>
        <v>37.5</v>
      </c>
      <c r="I75" s="15"/>
      <c r="J75" s="15"/>
      <c r="K75" s="15"/>
      <c r="L75" s="15"/>
      <c r="O75" s="14"/>
      <c r="P75" s="14"/>
      <c r="Q75" s="14"/>
    </row>
    <row r="76" spans="2:15" ht="24" thickBot="1">
      <c r="B76" s="34"/>
      <c r="E76" s="34" t="s">
        <v>99</v>
      </c>
      <c r="F76" s="67">
        <f>IF(F48&lt;&gt;"X",IF(G75="SI",H76,H75),0)</f>
        <v>37.5</v>
      </c>
      <c r="G76" s="34"/>
      <c r="H76" s="15">
        <f>VLOOKUP(C71,DATOS!A61:E72,3)</f>
        <v>48.5</v>
      </c>
      <c r="I76" s="15"/>
      <c r="J76" s="15"/>
      <c r="M76" s="14"/>
      <c r="N76" s="14"/>
      <c r="O76" s="14"/>
    </row>
    <row r="77" spans="2:17" ht="18">
      <c r="B77" s="34"/>
      <c r="C77" s="42"/>
      <c r="D77" s="42"/>
      <c r="E77" s="42"/>
      <c r="F77" s="43"/>
      <c r="G77" s="15"/>
      <c r="H77" s="15"/>
      <c r="I77" s="15"/>
      <c r="J77" s="15"/>
      <c r="K77" s="15"/>
      <c r="L77" s="15"/>
      <c r="O77" s="14"/>
      <c r="P77" s="14"/>
      <c r="Q77" s="14"/>
    </row>
    <row r="78" spans="5:17" ht="13.5" customHeight="1" thickBot="1">
      <c r="E78" s="65" t="s">
        <v>116</v>
      </c>
      <c r="F78" s="39"/>
      <c r="G78" s="15"/>
      <c r="H78" s="15"/>
      <c r="I78" s="15"/>
      <c r="J78" s="15"/>
      <c r="K78" s="15"/>
      <c r="L78" s="15"/>
      <c r="O78" s="14"/>
      <c r="P78" s="14"/>
      <c r="Q78" s="14"/>
    </row>
    <row r="79" spans="3:17" ht="18.75" thickBot="1">
      <c r="C79" s="34" t="str">
        <f>"Primeros 3 días ("&amp;IF(F48="X","100%","50%")&amp;"):"</f>
        <v>Primeros 3 días (50%):</v>
      </c>
      <c r="D79" s="84">
        <f>IF(F48&lt;&gt;"X",IF(E43&gt;3,3*H79,E43*H79),0)</f>
        <v>62.489999999999995</v>
      </c>
      <c r="E79" s="85"/>
      <c r="F79" s="39" t="str">
        <f>IF(F48="X",IF(E43&gt;3,3,E43),IF(E43&gt;3,3,E43))&amp;" días de complemento IT"</f>
        <v>3 días de complemento IT</v>
      </c>
      <c r="G79" s="15"/>
      <c r="H79" s="15">
        <f>VLOOKUP(C71,DATOS!A61:E72,4)</f>
        <v>20.83</v>
      </c>
      <c r="I79" s="15"/>
      <c r="K79" s="15"/>
      <c r="L79" s="15"/>
      <c r="O79" s="14"/>
      <c r="P79" s="14"/>
      <c r="Q79" s="14"/>
    </row>
    <row r="80" spans="3:17" ht="18.75" thickBot="1">
      <c r="C80" s="34" t="str">
        <f>"Siguientes 17 días ("&amp;IF(F48="X","100%","75%")&amp;"):"</f>
        <v>Siguientes 17 días (75%):</v>
      </c>
      <c r="D80" s="84">
        <f>IF(F48&lt;&gt;"X",E44*H80,0)</f>
        <v>0</v>
      </c>
      <c r="E80" s="85"/>
      <c r="F80" s="39" t="str">
        <f>IF(F48="X",IF(E44&gt;0,IF(E44&gt;17,17,E44),0),IF(E44&gt;0,IF(E44&gt;17,17,E44),0))&amp;" días de complemento IT"</f>
        <v>0 días de complemento IT</v>
      </c>
      <c r="G80" s="15"/>
      <c r="H80" s="15">
        <f>VLOOKUP(C71,DATOS!A61:E72,5)</f>
        <v>10.42</v>
      </c>
      <c r="I80" s="15"/>
      <c r="J80" s="15"/>
      <c r="K80" s="15"/>
      <c r="L80" s="15"/>
      <c r="O80" s="14"/>
      <c r="P80" s="14"/>
      <c r="Q80" s="14"/>
    </row>
    <row r="81" spans="3:17" ht="18.75" thickBot="1">
      <c r="C81" s="34" t="s">
        <v>77</v>
      </c>
      <c r="D81" s="80">
        <f>SUM(D79:E80)</f>
        <v>62.489999999999995</v>
      </c>
      <c r="E81" s="81"/>
      <c r="F81" s="35"/>
      <c r="G81" s="15"/>
      <c r="H81" s="15"/>
      <c r="I81" s="15"/>
      <c r="J81" s="15"/>
      <c r="K81" s="15"/>
      <c r="L81" s="15"/>
      <c r="O81" s="14"/>
      <c r="P81" s="14"/>
      <c r="Q81" s="14"/>
    </row>
    <row r="83" spans="10:12" ht="12.75">
      <c r="J83" s="14"/>
      <c r="K83" s="14"/>
      <c r="L83" s="14"/>
    </row>
    <row r="84" spans="10:12" ht="15" customHeight="1">
      <c r="J84" s="14"/>
      <c r="K84" s="14"/>
      <c r="L84" s="14"/>
    </row>
    <row r="85" spans="10:12" ht="12.75">
      <c r="J85" s="14"/>
      <c r="K85" s="14"/>
      <c r="L85" s="14"/>
    </row>
  </sheetData>
  <sheetProtection password="C63C" sheet="1" objects="1" scenarios="1" selectLockedCells="1"/>
  <mergeCells count="25">
    <mergeCell ref="A55:G55"/>
    <mergeCell ref="D59:E59"/>
    <mergeCell ref="A69:G69"/>
    <mergeCell ref="D63:E63"/>
    <mergeCell ref="D61:E61"/>
    <mergeCell ref="D65:E65"/>
    <mergeCell ref="D53:E53"/>
    <mergeCell ref="A2:G2"/>
    <mergeCell ref="A15:G15"/>
    <mergeCell ref="A39:G39"/>
    <mergeCell ref="D50:E50"/>
    <mergeCell ref="A20:G20"/>
    <mergeCell ref="D33:E33"/>
    <mergeCell ref="D30:F31"/>
    <mergeCell ref="D34:E34"/>
    <mergeCell ref="D79:E79"/>
    <mergeCell ref="D80:E80"/>
    <mergeCell ref="D81:E81"/>
    <mergeCell ref="A10:G10"/>
    <mergeCell ref="D51:E51"/>
    <mergeCell ref="D37:E37"/>
    <mergeCell ref="A67:G67"/>
    <mergeCell ref="D36:E36"/>
    <mergeCell ref="D35:E35"/>
    <mergeCell ref="D52:E52"/>
  </mergeCells>
  <dataValidations count="3">
    <dataValidation type="list" allowBlank="1" showInputMessage="1" showErrorMessage="1" errorTitle="Santiago informa de" error="Elegir &quot;X&quot; si procede el abono del 100%." sqref="F48">
      <formula1>$H$47:$H$48</formula1>
    </dataValidation>
    <dataValidation type="list" allowBlank="1" showInputMessage="1" showErrorMessage="1" errorTitle="Santiago informa de" error="Elegir lo que proceda, SI o NO." sqref="G75">
      <formula1>"SI,NO"</formula1>
    </dataValidation>
    <dataValidation type="list" showInputMessage="1" showErrorMessage="1" errorTitle="Santiago informa de" error="Elegir lo que proceda, SI o NO." sqref="G8">
      <formula1>"SI,NO"</formula1>
    </dataValidation>
  </dataValidations>
  <printOptions horizontalCentered="1"/>
  <pageMargins left="0.2362204724409449" right="0.2362204724409449" top="0.5905511811023623" bottom="0.5905511811023623" header="0" footer="0"/>
  <pageSetup horizontalDpi="96" verticalDpi="96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12"/>
  <sheetViews>
    <sheetView workbookViewId="0" topLeftCell="A1">
      <selection activeCell="F4" sqref="F4"/>
    </sheetView>
  </sheetViews>
  <sheetFormatPr defaultColWidth="11.421875" defaultRowHeight="12.75"/>
  <cols>
    <col min="1" max="1" width="11.57421875" style="0" customWidth="1"/>
    <col min="2" max="2" width="9.28125" style="0" customWidth="1"/>
    <col min="3" max="3" width="22.57421875" style="0" customWidth="1"/>
    <col min="4" max="4" width="10.421875" style="0" customWidth="1"/>
    <col min="5" max="5" width="13.140625" style="0" customWidth="1"/>
    <col min="6" max="6" width="13.00390625" style="0" customWidth="1"/>
    <col min="7" max="7" width="11.57421875" style="0" bestFit="1" customWidth="1"/>
    <col min="8" max="8" width="11.57421875" style="0" hidden="1" customWidth="1"/>
    <col min="9" max="9" width="14.140625" style="0" hidden="1" customWidth="1"/>
    <col min="10" max="10" width="16.00390625" style="0" hidden="1" customWidth="1"/>
    <col min="11" max="11" width="11.00390625" style="0" hidden="1" customWidth="1"/>
    <col min="12" max="12" width="13.00390625" style="0" hidden="1" customWidth="1"/>
  </cols>
  <sheetData>
    <row r="1" ht="87.75" customHeight="1"/>
    <row r="2" spans="1:14" ht="18">
      <c r="A2" s="88" t="s">
        <v>78</v>
      </c>
      <c r="B2" s="88"/>
      <c r="C2" s="88"/>
      <c r="D2" s="88"/>
      <c r="E2" s="88"/>
      <c r="F2" s="88"/>
      <c r="G2" s="88"/>
      <c r="H2" s="13"/>
      <c r="I2" s="13"/>
      <c r="J2" s="14"/>
      <c r="K2" s="14"/>
      <c r="L2" s="14"/>
      <c r="M2" s="13"/>
      <c r="N2" s="13"/>
    </row>
    <row r="3" spans="1:17" ht="15" customHeight="1">
      <c r="A3" s="4"/>
      <c r="B3" s="5"/>
      <c r="C3" s="5"/>
      <c r="D3" s="5"/>
      <c r="E3" s="5"/>
      <c r="F3" s="5"/>
      <c r="G3" s="5"/>
      <c r="H3" s="15"/>
      <c r="I3" s="15"/>
      <c r="J3" s="15"/>
      <c r="K3" s="15"/>
      <c r="L3" s="15"/>
      <c r="M3" s="13"/>
      <c r="N3" s="13"/>
      <c r="O3" s="1"/>
      <c r="P3" s="1"/>
      <c r="Q3" s="1"/>
    </row>
    <row r="4" spans="2:17" ht="15.75">
      <c r="B4" s="5"/>
      <c r="E4" s="7" t="s">
        <v>0</v>
      </c>
      <c r="F4" s="74" t="s">
        <v>1</v>
      </c>
      <c r="G4" s="5"/>
      <c r="H4" s="15"/>
      <c r="I4" s="15"/>
      <c r="J4" s="15"/>
      <c r="K4" s="15"/>
      <c r="L4" s="15"/>
      <c r="M4" s="13"/>
      <c r="N4" s="13"/>
      <c r="O4" s="1"/>
      <c r="P4" s="1"/>
      <c r="Q4" s="1"/>
    </row>
    <row r="5" spans="2:17" ht="15.75">
      <c r="B5" s="5"/>
      <c r="E5" s="7" t="s">
        <v>7</v>
      </c>
      <c r="F5" s="74">
        <v>18</v>
      </c>
      <c r="G5" s="5"/>
      <c r="H5" s="15"/>
      <c r="I5" s="15"/>
      <c r="J5" s="15"/>
      <c r="K5" s="15"/>
      <c r="L5" s="15"/>
      <c r="M5" s="13"/>
      <c r="N5" s="13"/>
      <c r="O5" s="1"/>
      <c r="P5" s="1"/>
      <c r="Q5" s="1"/>
    </row>
    <row r="6" spans="2:16" ht="15.75">
      <c r="B6" s="5"/>
      <c r="E6" s="7" t="s">
        <v>26</v>
      </c>
      <c r="F6" s="74">
        <v>26</v>
      </c>
      <c r="G6" s="15"/>
      <c r="H6" s="16" t="s">
        <v>12</v>
      </c>
      <c r="I6" s="16" t="s">
        <v>22</v>
      </c>
      <c r="J6" s="15"/>
      <c r="K6" s="15"/>
      <c r="L6" s="13"/>
      <c r="M6" s="13"/>
      <c r="N6" s="1"/>
      <c r="O6" s="1"/>
      <c r="P6" s="1"/>
    </row>
    <row r="7" spans="2:18" ht="15.75">
      <c r="B7" s="5"/>
      <c r="E7" s="7" t="s">
        <v>13</v>
      </c>
      <c r="F7" s="74"/>
      <c r="G7" s="23"/>
      <c r="H7" s="16">
        <f>VLOOKUP("A1",DATOS!$A$3:$G$22,3)</f>
        <v>42.65</v>
      </c>
      <c r="I7" s="16">
        <f>VLOOKUP("A1",DATOS!$A$3:$G$22,6)</f>
        <v>26.31</v>
      </c>
      <c r="J7" s="15"/>
      <c r="K7" s="15"/>
      <c r="L7" s="15"/>
      <c r="M7" s="15"/>
      <c r="P7" s="1"/>
      <c r="Q7" s="1"/>
      <c r="R7" s="1"/>
    </row>
    <row r="8" spans="2:18" ht="15.75">
      <c r="B8" s="5"/>
      <c r="E8" s="7" t="s">
        <v>14</v>
      </c>
      <c r="F8" s="74"/>
      <c r="G8" s="23"/>
      <c r="H8" s="16">
        <f>VLOOKUP("A2",DATOS!$A$3:$G$22,3)</f>
        <v>34.77</v>
      </c>
      <c r="I8" s="16">
        <f>VLOOKUP("A2",DATOS!$A$3:$G$22,6)</f>
        <v>25.35</v>
      </c>
      <c r="J8" s="15"/>
      <c r="K8" s="15"/>
      <c r="L8" s="15"/>
      <c r="M8" s="15"/>
      <c r="P8" s="1"/>
      <c r="Q8" s="1"/>
      <c r="R8" s="1"/>
    </row>
    <row r="9" spans="2:18" ht="15.75">
      <c r="B9" s="5"/>
      <c r="E9" s="7" t="s">
        <v>15</v>
      </c>
      <c r="F9" s="74"/>
      <c r="G9" s="23"/>
      <c r="H9" s="16">
        <f>VLOOKUP("C1",DATOS!$A$3:$G$22,3)</f>
        <v>26.31</v>
      </c>
      <c r="I9" s="16">
        <f>VLOOKUP("C1",DATOS!$A$3:$G$22,6)</f>
        <v>22.73</v>
      </c>
      <c r="J9" s="15"/>
      <c r="K9" s="15"/>
      <c r="L9" s="15"/>
      <c r="M9" s="15"/>
      <c r="P9" s="1"/>
      <c r="Q9" s="1"/>
      <c r="R9" s="1"/>
    </row>
    <row r="10" spans="2:18" ht="15.75">
      <c r="B10" s="5"/>
      <c r="E10" s="7" t="s">
        <v>16</v>
      </c>
      <c r="F10" s="74"/>
      <c r="G10" s="23"/>
      <c r="H10" s="16">
        <f>VLOOKUP("C2",DATOS!$A$3:$G$22,3)</f>
        <v>17.9</v>
      </c>
      <c r="I10" s="16">
        <f>VLOOKUP("C2",DATOS!$A$3:$G$22,6)</f>
        <v>17.73</v>
      </c>
      <c r="J10" s="15"/>
      <c r="K10" s="15"/>
      <c r="L10" s="15"/>
      <c r="M10" s="15"/>
      <c r="P10" s="1"/>
      <c r="Q10" s="1"/>
      <c r="R10" s="1"/>
    </row>
    <row r="11" spans="2:18" ht="15.75">
      <c r="B11" s="5"/>
      <c r="E11" s="7" t="s">
        <v>17</v>
      </c>
      <c r="F11" s="74"/>
      <c r="G11" s="23"/>
      <c r="H11" s="16">
        <f>VLOOKUP("E",DATOS!$A$3:$G$22,3)</f>
        <v>13.47</v>
      </c>
      <c r="I11" s="16">
        <f>VLOOKUP("E",DATOS!$A$3:$G$22,6)</f>
        <v>13.47</v>
      </c>
      <c r="J11" s="15"/>
      <c r="K11" s="15"/>
      <c r="L11" s="15"/>
      <c r="M11" s="15"/>
      <c r="P11" s="1"/>
      <c r="Q11" s="1"/>
      <c r="R11" s="1"/>
    </row>
    <row r="12" spans="1:16" ht="15" customHeight="1">
      <c r="A12" s="2"/>
      <c r="G12" s="3"/>
      <c r="H12" s="17"/>
      <c r="I12" s="17"/>
      <c r="J12" s="13"/>
      <c r="K12" s="13"/>
      <c r="L12" s="13"/>
      <c r="M12" s="13"/>
      <c r="N12" s="1"/>
      <c r="O12" s="1"/>
      <c r="P12" s="1"/>
    </row>
    <row r="13" spans="1:17" ht="18">
      <c r="A13" s="83" t="s">
        <v>80</v>
      </c>
      <c r="B13" s="83"/>
      <c r="C13" s="83"/>
      <c r="D13" s="83"/>
      <c r="E13" s="83"/>
      <c r="F13" s="83"/>
      <c r="G13" s="83"/>
      <c r="H13" s="18"/>
      <c r="I13" s="18"/>
      <c r="J13" s="18"/>
      <c r="K13" s="18"/>
      <c r="L13" s="18"/>
      <c r="M13" s="13"/>
      <c r="N13" s="13"/>
      <c r="O13" s="1"/>
      <c r="P13" s="1"/>
      <c r="Q13" s="1"/>
    </row>
    <row r="14" spans="1:17" ht="15" customHeight="1">
      <c r="A14" s="4"/>
      <c r="B14" s="5"/>
      <c r="C14" s="5"/>
      <c r="D14" s="5"/>
      <c r="E14" s="5"/>
      <c r="F14" s="5"/>
      <c r="G14" s="5"/>
      <c r="H14" s="15"/>
      <c r="I14" s="15"/>
      <c r="J14" s="15"/>
      <c r="K14" s="15"/>
      <c r="L14" s="15"/>
      <c r="M14" s="13"/>
      <c r="N14" s="13"/>
      <c r="O14" s="1"/>
      <c r="P14" s="1"/>
      <c r="Q14" s="1"/>
    </row>
    <row r="15" spans="2:17" ht="18">
      <c r="B15" s="6" t="s">
        <v>2</v>
      </c>
      <c r="C15" s="8">
        <f>VLOOKUP(F4,DATOS!A3:F7,2)</f>
        <v>599.25</v>
      </c>
      <c r="D15" s="5"/>
      <c r="E15" s="5"/>
      <c r="F15" s="5"/>
      <c r="G15" s="5"/>
      <c r="H15" s="15"/>
      <c r="I15" s="15"/>
      <c r="J15" s="15"/>
      <c r="K15" s="15"/>
      <c r="L15" s="15"/>
      <c r="M15" s="13"/>
      <c r="N15" s="13"/>
      <c r="O15" s="1"/>
      <c r="P15" s="1"/>
      <c r="Q15" s="1"/>
    </row>
    <row r="16" spans="2:17" ht="18">
      <c r="B16" s="6" t="s">
        <v>3</v>
      </c>
      <c r="C16" s="8">
        <f>F7*H7+F8*H8+F9*H9+F10*H10+F11*H11</f>
        <v>0</v>
      </c>
      <c r="D16" s="5"/>
      <c r="E16" s="5"/>
      <c r="F16" s="5"/>
      <c r="G16" s="5"/>
      <c r="H16" s="16">
        <f>VLOOKUP(F4,DATOS!A21:F25,3)*14</f>
        <v>5299.075643383459</v>
      </c>
      <c r="I16" s="16"/>
      <c r="J16" s="15"/>
      <c r="K16" s="15"/>
      <c r="L16" s="15"/>
      <c r="M16" s="13"/>
      <c r="N16" s="13"/>
      <c r="O16" s="1"/>
      <c r="P16" s="1"/>
      <c r="Q16" s="1"/>
    </row>
    <row r="17" spans="1:17" ht="18">
      <c r="A17" s="4"/>
      <c r="B17" s="6" t="s">
        <v>4</v>
      </c>
      <c r="C17" s="8">
        <f>VLOOKUP(F4,DATOS!A3:F7,4)</f>
        <v>61.91</v>
      </c>
      <c r="D17" s="5"/>
      <c r="E17" s="5"/>
      <c r="F17" s="5"/>
      <c r="G17" s="5"/>
      <c r="H17" s="16">
        <f>VLOOKUP(F5,DATOS!A28:C50,3)*12</f>
        <v>3141.6825934874328</v>
      </c>
      <c r="I17" s="16"/>
      <c r="J17" s="15"/>
      <c r="K17" s="15"/>
      <c r="L17" s="15"/>
      <c r="M17" s="13"/>
      <c r="N17" s="13"/>
      <c r="O17" s="1"/>
      <c r="P17" s="1"/>
      <c r="Q17" s="1"/>
    </row>
    <row r="18" spans="1:17" ht="18">
      <c r="A18" s="4"/>
      <c r="B18" s="6" t="s">
        <v>5</v>
      </c>
      <c r="C18" s="8">
        <f>VLOOKUP(F6,J44:L114,2)</f>
        <v>524.16</v>
      </c>
      <c r="D18" s="5"/>
      <c r="E18" s="5"/>
      <c r="F18" s="5"/>
      <c r="G18" s="5"/>
      <c r="H18" s="16">
        <f>(F6*DATOS!G28)*12</f>
        <v>4095.3445602394427</v>
      </c>
      <c r="I18" s="16"/>
      <c r="J18" s="15"/>
      <c r="K18" s="15"/>
      <c r="L18" s="15"/>
      <c r="M18" s="13"/>
      <c r="N18" s="13"/>
      <c r="O18" s="1"/>
      <c r="P18" s="1"/>
      <c r="Q18" s="1"/>
    </row>
    <row r="19" spans="1:17" ht="18">
      <c r="A19" s="4"/>
      <c r="B19" s="6" t="s">
        <v>6</v>
      </c>
      <c r="C19" s="8">
        <f>VLOOKUP(F5,H44:I66,2)</f>
        <v>400.23</v>
      </c>
      <c r="D19" s="5"/>
      <c r="E19" s="5"/>
      <c r="F19" s="5"/>
      <c r="G19" s="5"/>
      <c r="H19" s="16">
        <f>SUM(H16:H18)</f>
        <v>12536.102797110334</v>
      </c>
      <c r="I19" s="32">
        <f>DATOS!G30</f>
        <v>331.47019580974364</v>
      </c>
      <c r="J19" s="15"/>
      <c r="K19" s="15"/>
      <c r="L19" s="15"/>
      <c r="M19" s="13"/>
      <c r="N19" s="13"/>
      <c r="O19" s="1"/>
      <c r="P19" s="1"/>
      <c r="Q19" s="1"/>
    </row>
    <row r="20" spans="1:17" ht="18.75" thickBot="1">
      <c r="A20" s="4"/>
      <c r="B20" s="6" t="s">
        <v>27</v>
      </c>
      <c r="C20" s="8">
        <f>H21</f>
        <v>20.298537056804303</v>
      </c>
      <c r="D20" s="5"/>
      <c r="E20" s="5"/>
      <c r="F20" s="5"/>
      <c r="G20" s="5"/>
      <c r="H20" s="16">
        <f>H19*1.26%</f>
        <v>157.95489524359022</v>
      </c>
      <c r="I20" s="32">
        <f>I19-H20</f>
        <v>173.51530056615343</v>
      </c>
      <c r="J20" s="15"/>
      <c r="K20" s="15"/>
      <c r="L20" s="15"/>
      <c r="M20" s="13"/>
      <c r="N20" s="13"/>
      <c r="O20" s="1"/>
      <c r="P20" s="1"/>
      <c r="Q20" s="1"/>
    </row>
    <row r="21" spans="1:17" ht="21" thickBot="1">
      <c r="A21" s="4"/>
      <c r="B21" s="34" t="s">
        <v>53</v>
      </c>
      <c r="C21" s="72">
        <f>SUM(C15:C20)</f>
        <v>1605.8485370568042</v>
      </c>
      <c r="D21" s="5"/>
      <c r="E21" s="34" t="s">
        <v>54</v>
      </c>
      <c r="F21" s="36">
        <f>C21/30</f>
        <v>53.52828456856014</v>
      </c>
      <c r="G21" s="5"/>
      <c r="H21" s="32">
        <f>I20*DATOS!G55/3</f>
        <v>20.298537056804303</v>
      </c>
      <c r="I21" s="32">
        <f>I20*DATOS!G32*DATOS!G33*DATOS!G34*DATOS!G36*DATOS!G37*DATOS!G39*DATOS!G40*DATOS!G41*DATOS!G42*DATOS!G43*DATOS!G44*DATOS!G45*DATOS!G46*DATOS!G47*DATOS!G48*DATOS!G49*DATOS!G50*DATOS!G52</f>
        <v>-2.733450959021189E-29</v>
      </c>
      <c r="J21" s="15"/>
      <c r="K21" s="15"/>
      <c r="L21" s="15"/>
      <c r="M21" s="13"/>
      <c r="N21" s="13"/>
      <c r="O21" s="1"/>
      <c r="P21" s="1"/>
      <c r="Q21" s="1"/>
    </row>
    <row r="22" spans="1:17" ht="15" customHeight="1">
      <c r="A22" s="2"/>
      <c r="G22" s="3"/>
      <c r="H22" s="17"/>
      <c r="I22" s="17"/>
      <c r="J22" s="17"/>
      <c r="K22" s="13"/>
      <c r="L22" s="13"/>
      <c r="M22" s="13"/>
      <c r="N22" s="13"/>
      <c r="O22" s="1"/>
      <c r="P22" s="1"/>
      <c r="Q22" s="1"/>
    </row>
    <row r="23" spans="1:17" ht="18">
      <c r="A23" s="83" t="s">
        <v>28</v>
      </c>
      <c r="B23" s="83"/>
      <c r="C23" s="83"/>
      <c r="D23" s="83"/>
      <c r="E23" s="83"/>
      <c r="F23" s="83"/>
      <c r="G23" s="83"/>
      <c r="H23" s="18"/>
      <c r="I23" s="18"/>
      <c r="J23" s="18"/>
      <c r="K23" s="18"/>
      <c r="L23" s="18"/>
      <c r="M23" s="13"/>
      <c r="N23" s="13"/>
      <c r="O23" s="1"/>
      <c r="P23" s="1"/>
      <c r="Q23" s="1"/>
    </row>
    <row r="24" spans="1:17" ht="15" customHeight="1">
      <c r="A24" s="4"/>
      <c r="B24" s="5"/>
      <c r="C24" s="5"/>
      <c r="D24" s="5"/>
      <c r="E24" s="5"/>
      <c r="F24" s="5"/>
      <c r="G24" s="5"/>
      <c r="H24" s="15"/>
      <c r="I24" s="15"/>
      <c r="J24" s="15"/>
      <c r="K24" s="15"/>
      <c r="L24" s="15"/>
      <c r="M24" s="13"/>
      <c r="N24" s="13"/>
      <c r="O24" s="1"/>
      <c r="P24" s="1"/>
      <c r="Q24" s="1"/>
    </row>
    <row r="25" spans="2:17" ht="18">
      <c r="B25" s="6" t="s">
        <v>2</v>
      </c>
      <c r="C25" s="8">
        <f>VLOOKUP(F4,DATOS!A3:F7,5)</f>
        <v>593.79</v>
      </c>
      <c r="D25" s="5"/>
      <c r="E25" s="5"/>
      <c r="F25" s="5"/>
      <c r="G25" s="5"/>
      <c r="H25" s="15"/>
      <c r="I25" s="15"/>
      <c r="J25" s="15"/>
      <c r="K25" s="15"/>
      <c r="L25" s="15"/>
      <c r="M25" s="13"/>
      <c r="N25" s="13"/>
      <c r="O25" s="1"/>
      <c r="P25" s="1"/>
      <c r="Q25" s="1"/>
    </row>
    <row r="26" spans="2:17" ht="18">
      <c r="B26" s="6" t="s">
        <v>3</v>
      </c>
      <c r="C26" s="8">
        <f>F7*I7+F8*I8+F9*I9+F10*I10+F11*I11</f>
        <v>0</v>
      </c>
      <c r="D26" s="5"/>
      <c r="E26" s="5"/>
      <c r="F26" s="5"/>
      <c r="G26" s="5"/>
      <c r="H26" s="15"/>
      <c r="I26" s="15"/>
      <c r="J26" s="15"/>
      <c r="K26" s="15"/>
      <c r="L26" s="15"/>
      <c r="M26" s="13"/>
      <c r="N26" s="13"/>
      <c r="O26" s="1"/>
      <c r="P26" s="1"/>
      <c r="Q26" s="1"/>
    </row>
    <row r="27" spans="1:17" ht="18">
      <c r="A27" s="4"/>
      <c r="B27" s="6" t="s">
        <v>5</v>
      </c>
      <c r="C27" s="8">
        <f>VLOOKUP(F6,J44:L114,3)</f>
        <v>408.84479999999996</v>
      </c>
      <c r="D27" s="5"/>
      <c r="E27" s="5"/>
      <c r="F27" s="5"/>
      <c r="G27" s="5"/>
      <c r="H27" s="15"/>
      <c r="I27" s="15"/>
      <c r="J27" s="15"/>
      <c r="K27" s="15"/>
      <c r="L27" s="15"/>
      <c r="M27" s="13"/>
      <c r="N27" s="13"/>
      <c r="O27" s="1"/>
      <c r="P27" s="1"/>
      <c r="Q27" s="1"/>
    </row>
    <row r="28" spans="1:17" ht="18.75" thickBot="1">
      <c r="A28" s="4"/>
      <c r="B28" s="6" t="s">
        <v>6</v>
      </c>
      <c r="C28" s="8">
        <f>VLOOKUP(F5,H44:I66,2)</f>
        <v>400.23</v>
      </c>
      <c r="D28" s="5"/>
      <c r="E28" s="5"/>
      <c r="F28" s="5"/>
      <c r="G28" s="5"/>
      <c r="H28" s="15"/>
      <c r="I28" s="15"/>
      <c r="J28" s="15"/>
      <c r="K28" s="15"/>
      <c r="L28" s="15"/>
      <c r="M28" s="13"/>
      <c r="N28" s="13"/>
      <c r="O28" s="1"/>
      <c r="P28" s="1"/>
      <c r="Q28" s="1"/>
    </row>
    <row r="29" spans="1:17" ht="21" thickBot="1">
      <c r="A29" s="4"/>
      <c r="B29" s="5"/>
      <c r="C29" s="10">
        <f>SUM(C25:C28)</f>
        <v>1402.8647999999998</v>
      </c>
      <c r="D29" s="5"/>
      <c r="E29" s="5"/>
      <c r="F29" s="5"/>
      <c r="G29" s="5"/>
      <c r="H29" s="15"/>
      <c r="I29" s="15"/>
      <c r="J29" s="15"/>
      <c r="K29" s="15"/>
      <c r="L29" s="15"/>
      <c r="M29" s="13"/>
      <c r="N29" s="13"/>
      <c r="O29" s="1"/>
      <c r="P29" s="1"/>
      <c r="Q29" s="1"/>
    </row>
    <row r="30" spans="1:17" ht="15" customHeight="1">
      <c r="A30" s="2"/>
      <c r="G30" s="3"/>
      <c r="H30" s="17"/>
      <c r="I30" s="17"/>
      <c r="J30" s="17"/>
      <c r="K30" s="13"/>
      <c r="L30" s="13"/>
      <c r="M30" s="13"/>
      <c r="N30" s="13"/>
      <c r="O30" s="1"/>
      <c r="P30" s="1"/>
      <c r="Q30" s="1"/>
    </row>
    <row r="31" spans="1:17" ht="18">
      <c r="A31" s="83" t="s">
        <v>79</v>
      </c>
      <c r="B31" s="83"/>
      <c r="C31" s="83"/>
      <c r="D31" s="83"/>
      <c r="E31" s="83"/>
      <c r="F31" s="83"/>
      <c r="G31" s="83"/>
      <c r="H31" s="18"/>
      <c r="I31" s="18"/>
      <c r="J31" s="18"/>
      <c r="K31" s="18"/>
      <c r="L31" s="18"/>
      <c r="M31" s="13"/>
      <c r="N31" s="13"/>
      <c r="O31" s="1"/>
      <c r="P31" s="1"/>
      <c r="Q31" s="1"/>
    </row>
    <row r="32" spans="1:14" s="1" customFormat="1" ht="15" customHeight="1" thickBot="1">
      <c r="A32" s="11"/>
      <c r="B32" s="11"/>
      <c r="C32" s="11"/>
      <c r="D32" s="11"/>
      <c r="E32" s="11"/>
      <c r="F32" s="11"/>
      <c r="G32" s="11"/>
      <c r="H32" s="19"/>
      <c r="I32" s="19"/>
      <c r="J32" s="19"/>
      <c r="K32" s="19"/>
      <c r="L32" s="19"/>
      <c r="M32" s="14"/>
      <c r="N32" s="14"/>
    </row>
    <row r="33" spans="2:17" ht="21" thickBot="1">
      <c r="B33" s="34" t="s">
        <v>64</v>
      </c>
      <c r="C33" s="73">
        <f>C21+C29/6</f>
        <v>1839.6593370568041</v>
      </c>
      <c r="D33" s="35" t="s">
        <v>65</v>
      </c>
      <c r="H33" s="15"/>
      <c r="I33" s="15"/>
      <c r="J33" s="15"/>
      <c r="K33" s="15"/>
      <c r="L33" s="15"/>
      <c r="M33" s="13"/>
      <c r="N33" s="13"/>
      <c r="O33" s="1"/>
      <c r="P33" s="1"/>
      <c r="Q33" s="1"/>
    </row>
    <row r="34" spans="2:17" ht="21" thickBot="1">
      <c r="B34" s="34"/>
      <c r="C34" s="61"/>
      <c r="D34" s="35"/>
      <c r="H34" s="15"/>
      <c r="I34" s="15"/>
      <c r="J34" s="15"/>
      <c r="K34" s="15"/>
      <c r="L34" s="15"/>
      <c r="M34" s="13"/>
      <c r="N34" s="13"/>
      <c r="O34" s="1"/>
      <c r="P34" s="1"/>
      <c r="Q34" s="1"/>
    </row>
    <row r="35" spans="2:17" ht="18.75" thickBot="1">
      <c r="B35" s="34" t="s">
        <v>81</v>
      </c>
      <c r="C35" s="36">
        <f>C33/30</f>
        <v>61.32197790189347</v>
      </c>
      <c r="D35" s="12"/>
      <c r="H35" s="15"/>
      <c r="I35" s="15"/>
      <c r="J35" s="15"/>
      <c r="K35" s="15"/>
      <c r="L35" s="15"/>
      <c r="M35" s="13"/>
      <c r="N35" s="13"/>
      <c r="O35" s="1"/>
      <c r="P35" s="1"/>
      <c r="Q35" s="1"/>
    </row>
    <row r="36" spans="2:17" ht="18">
      <c r="B36" s="6"/>
      <c r="C36" s="62"/>
      <c r="D36" s="5"/>
      <c r="E36" s="5"/>
      <c r="F36" s="5"/>
      <c r="G36" s="5"/>
      <c r="H36" s="15"/>
      <c r="I36" s="15"/>
      <c r="J36" s="15"/>
      <c r="K36" s="15"/>
      <c r="L36" s="15"/>
      <c r="M36" s="13"/>
      <c r="N36" s="13"/>
      <c r="O36" s="1"/>
      <c r="P36" s="1"/>
      <c r="Q36" s="1"/>
    </row>
    <row r="37" spans="1:17" ht="15" customHeight="1">
      <c r="A37" s="2"/>
      <c r="G37" s="3"/>
      <c r="H37" s="17"/>
      <c r="I37" s="17"/>
      <c r="J37" s="17"/>
      <c r="K37" s="13"/>
      <c r="L37" s="13"/>
      <c r="M37" s="13"/>
      <c r="N37" s="13"/>
      <c r="O37" s="1"/>
      <c r="P37" s="1"/>
      <c r="Q37" s="1"/>
    </row>
    <row r="38" spans="8:9" ht="12.75">
      <c r="H38" s="13"/>
      <c r="I38" s="13"/>
    </row>
    <row r="39" spans="10:12" ht="12.75">
      <c r="J39" s="1"/>
      <c r="K39" s="1"/>
      <c r="L39" s="1"/>
    </row>
    <row r="40" spans="10:12" ht="15" customHeight="1">
      <c r="J40" s="1"/>
      <c r="K40" s="1"/>
      <c r="L40" s="1"/>
    </row>
    <row r="41" spans="10:14" ht="12.75">
      <c r="J41" s="1"/>
      <c r="K41" s="1"/>
      <c r="L41" s="1"/>
      <c r="M41" s="13"/>
      <c r="N41" s="13"/>
    </row>
    <row r="42" spans="8:14" ht="15" customHeight="1">
      <c r="H42" s="13"/>
      <c r="I42" s="13"/>
      <c r="J42" s="14"/>
      <c r="K42" s="14"/>
      <c r="L42" s="14"/>
      <c r="M42" s="13"/>
      <c r="N42" s="13"/>
    </row>
    <row r="43" spans="8:17" ht="12.75">
      <c r="H43" s="20" t="s">
        <v>23</v>
      </c>
      <c r="I43" s="20"/>
      <c r="J43" s="20" t="s">
        <v>24</v>
      </c>
      <c r="K43" s="13">
        <v>20.16</v>
      </c>
      <c r="L43" s="20" t="s">
        <v>25</v>
      </c>
      <c r="M43" s="13"/>
      <c r="N43" s="13"/>
      <c r="O43" s="1"/>
      <c r="P43" s="1"/>
      <c r="Q43" s="1"/>
    </row>
    <row r="44" spans="8:17" ht="15" customHeight="1">
      <c r="H44" s="13">
        <v>8</v>
      </c>
      <c r="I44" s="13">
        <v>195.37</v>
      </c>
      <c r="J44" s="13">
        <v>11</v>
      </c>
      <c r="K44" s="21">
        <f>J44*$K$43</f>
        <v>221.76</v>
      </c>
      <c r="L44" s="22">
        <f>K44*78%</f>
        <v>172.9728</v>
      </c>
      <c r="M44" s="13"/>
      <c r="N44" s="13"/>
      <c r="O44" s="1"/>
      <c r="P44" s="1"/>
      <c r="Q44" s="1"/>
    </row>
    <row r="45" spans="8:17" ht="12.75">
      <c r="H45" s="13">
        <v>9</v>
      </c>
      <c r="I45" s="13">
        <v>206.78</v>
      </c>
      <c r="J45" s="13">
        <v>12</v>
      </c>
      <c r="K45" s="21">
        <f>J45*$K$43</f>
        <v>241.92000000000002</v>
      </c>
      <c r="L45" s="22">
        <f aca="true" t="shared" si="0" ref="L45:L108">K45*78%</f>
        <v>188.69760000000002</v>
      </c>
      <c r="M45" s="13"/>
      <c r="N45" s="13"/>
      <c r="O45" s="1"/>
      <c r="P45" s="1"/>
      <c r="Q45" s="1"/>
    </row>
    <row r="46" spans="8:17" ht="12.75">
      <c r="H46" s="13">
        <v>10</v>
      </c>
      <c r="I46" s="13">
        <v>218.16</v>
      </c>
      <c r="J46" s="13">
        <v>13</v>
      </c>
      <c r="K46" s="21">
        <f aca="true" t="shared" si="1" ref="K46:K86">J46*$K$43</f>
        <v>262.08</v>
      </c>
      <c r="L46" s="22">
        <f t="shared" si="0"/>
        <v>204.42239999999998</v>
      </c>
      <c r="M46" s="13"/>
      <c r="N46" s="13"/>
      <c r="O46" s="1"/>
      <c r="P46" s="1"/>
      <c r="Q46" s="1"/>
    </row>
    <row r="47" spans="8:17" ht="12.75">
      <c r="H47" s="13">
        <v>11</v>
      </c>
      <c r="I47" s="13">
        <v>240.9</v>
      </c>
      <c r="J47" s="13">
        <v>14</v>
      </c>
      <c r="K47" s="21">
        <f t="shared" si="1"/>
        <v>282.24</v>
      </c>
      <c r="L47" s="22">
        <f t="shared" si="0"/>
        <v>220.14720000000003</v>
      </c>
      <c r="M47" s="13"/>
      <c r="N47" s="13"/>
      <c r="O47" s="1"/>
      <c r="P47" s="1"/>
      <c r="Q47" s="1"/>
    </row>
    <row r="48" spans="8:14" ht="15" customHeight="1">
      <c r="H48" s="13">
        <v>12</v>
      </c>
      <c r="I48" s="13">
        <v>263.66</v>
      </c>
      <c r="J48" s="13">
        <v>15</v>
      </c>
      <c r="K48" s="21">
        <f t="shared" si="1"/>
        <v>302.4</v>
      </c>
      <c r="L48" s="22">
        <f t="shared" si="0"/>
        <v>235.87199999999999</v>
      </c>
      <c r="M48" s="13"/>
      <c r="N48" s="13"/>
    </row>
    <row r="49" spans="8:14" ht="12.75">
      <c r="H49" s="13">
        <v>13</v>
      </c>
      <c r="I49" s="13">
        <v>286.42</v>
      </c>
      <c r="J49" s="13">
        <v>16</v>
      </c>
      <c r="K49" s="21">
        <f t="shared" si="1"/>
        <v>322.56</v>
      </c>
      <c r="L49" s="22">
        <f t="shared" si="0"/>
        <v>251.5968</v>
      </c>
      <c r="M49" s="13"/>
      <c r="N49" s="13"/>
    </row>
    <row r="50" spans="8:14" ht="15" customHeight="1">
      <c r="H50" s="13">
        <v>14</v>
      </c>
      <c r="I50" s="13">
        <v>309.21</v>
      </c>
      <c r="J50" s="13">
        <v>17</v>
      </c>
      <c r="K50" s="21">
        <f t="shared" si="1"/>
        <v>342.72</v>
      </c>
      <c r="L50" s="22">
        <f t="shared" si="0"/>
        <v>267.32160000000005</v>
      </c>
      <c r="M50" s="13"/>
      <c r="N50" s="13"/>
    </row>
    <row r="51" spans="8:14" ht="12.75">
      <c r="H51" s="13">
        <v>15</v>
      </c>
      <c r="I51" s="13">
        <v>331.95</v>
      </c>
      <c r="J51" s="13">
        <v>18</v>
      </c>
      <c r="K51" s="21">
        <f t="shared" si="1"/>
        <v>362.88</v>
      </c>
      <c r="L51" s="22">
        <f t="shared" si="0"/>
        <v>283.0464</v>
      </c>
      <c r="M51" s="13"/>
      <c r="N51" s="13"/>
    </row>
    <row r="52" spans="8:14" ht="12.75">
      <c r="H52" s="13">
        <v>16</v>
      </c>
      <c r="I52" s="13">
        <v>354.75</v>
      </c>
      <c r="J52" s="13">
        <v>19</v>
      </c>
      <c r="K52" s="21">
        <f t="shared" si="1"/>
        <v>383.04</v>
      </c>
      <c r="L52" s="22">
        <f t="shared" si="0"/>
        <v>298.7712</v>
      </c>
      <c r="M52" s="13"/>
      <c r="N52" s="13"/>
    </row>
    <row r="53" spans="8:14" ht="12.75">
      <c r="H53" s="13">
        <v>17</v>
      </c>
      <c r="I53" s="13">
        <v>377.46</v>
      </c>
      <c r="J53" s="13">
        <v>19.5</v>
      </c>
      <c r="K53" s="21">
        <f>J53*$K$43</f>
        <v>393.12</v>
      </c>
      <c r="L53" s="22">
        <f t="shared" si="0"/>
        <v>306.6336</v>
      </c>
      <c r="M53" s="13"/>
      <c r="N53" s="13"/>
    </row>
    <row r="54" spans="8:14" ht="15" customHeight="1">
      <c r="H54" s="13">
        <v>18</v>
      </c>
      <c r="I54" s="13">
        <v>400.23</v>
      </c>
      <c r="J54" s="13">
        <v>20</v>
      </c>
      <c r="K54" s="21">
        <f t="shared" si="1"/>
        <v>403.2</v>
      </c>
      <c r="L54" s="22">
        <f t="shared" si="0"/>
        <v>314.496</v>
      </c>
      <c r="M54" s="13"/>
      <c r="N54" s="13"/>
    </row>
    <row r="55" spans="8:14" ht="12.75">
      <c r="H55" s="13">
        <v>19</v>
      </c>
      <c r="I55" s="13">
        <v>423.01</v>
      </c>
      <c r="J55" s="13">
        <v>21</v>
      </c>
      <c r="K55" s="21">
        <f t="shared" si="1"/>
        <v>423.36</v>
      </c>
      <c r="L55" s="22">
        <f t="shared" si="0"/>
        <v>330.2208</v>
      </c>
      <c r="M55" s="13"/>
      <c r="N55" s="13"/>
    </row>
    <row r="56" spans="8:14" ht="15" customHeight="1">
      <c r="H56" s="13">
        <v>20</v>
      </c>
      <c r="I56" s="13">
        <v>445.77</v>
      </c>
      <c r="J56" s="13">
        <v>22</v>
      </c>
      <c r="K56" s="21">
        <f t="shared" si="1"/>
        <v>443.52</v>
      </c>
      <c r="L56" s="22">
        <f t="shared" si="0"/>
        <v>345.9456</v>
      </c>
      <c r="M56" s="13"/>
      <c r="N56" s="13"/>
    </row>
    <row r="57" spans="8:14" ht="12.75">
      <c r="H57" s="13">
        <v>21</v>
      </c>
      <c r="I57" s="13">
        <v>479.88</v>
      </c>
      <c r="J57" s="13">
        <v>23</v>
      </c>
      <c r="K57" s="21">
        <f t="shared" si="1"/>
        <v>463.68</v>
      </c>
      <c r="L57" s="22">
        <f t="shared" si="0"/>
        <v>361.67040000000003</v>
      </c>
      <c r="M57" s="13"/>
      <c r="N57" s="13"/>
    </row>
    <row r="58" spans="8:14" ht="12.75">
      <c r="H58" s="13">
        <v>22</v>
      </c>
      <c r="I58" s="13">
        <v>516.87</v>
      </c>
      <c r="J58" s="13">
        <v>24</v>
      </c>
      <c r="K58" s="21">
        <f t="shared" si="1"/>
        <v>483.84000000000003</v>
      </c>
      <c r="L58" s="22">
        <f t="shared" si="0"/>
        <v>377.39520000000005</v>
      </c>
      <c r="M58" s="13"/>
      <c r="N58" s="13"/>
    </row>
    <row r="59" spans="8:14" ht="12.75">
      <c r="H59" s="13">
        <v>23</v>
      </c>
      <c r="I59" s="13">
        <v>553.94</v>
      </c>
      <c r="J59" s="13">
        <v>25</v>
      </c>
      <c r="K59" s="21">
        <f t="shared" si="1"/>
        <v>504</v>
      </c>
      <c r="L59" s="22">
        <f t="shared" si="0"/>
        <v>393.12</v>
      </c>
      <c r="M59" s="13"/>
      <c r="N59" s="13"/>
    </row>
    <row r="60" spans="8:14" ht="12.75">
      <c r="H60" s="13">
        <v>24</v>
      </c>
      <c r="I60" s="13">
        <v>590.97</v>
      </c>
      <c r="J60" s="13">
        <v>26</v>
      </c>
      <c r="K60" s="21">
        <f t="shared" si="1"/>
        <v>524.16</v>
      </c>
      <c r="L60" s="22">
        <f t="shared" si="0"/>
        <v>408.84479999999996</v>
      </c>
      <c r="M60" s="13"/>
      <c r="N60" s="13"/>
    </row>
    <row r="61" spans="8:14" ht="12.75">
      <c r="H61" s="13">
        <v>25</v>
      </c>
      <c r="I61" s="13">
        <v>628.01</v>
      </c>
      <c r="J61" s="13">
        <v>27</v>
      </c>
      <c r="K61" s="21">
        <f t="shared" si="1"/>
        <v>544.32</v>
      </c>
      <c r="L61" s="22">
        <f t="shared" si="0"/>
        <v>424.56960000000004</v>
      </c>
      <c r="M61" s="13"/>
      <c r="N61" s="13"/>
    </row>
    <row r="62" spans="8:14" ht="12.75">
      <c r="H62" s="13">
        <v>26</v>
      </c>
      <c r="I62" s="13">
        <v>707.83</v>
      </c>
      <c r="J62" s="13">
        <v>28</v>
      </c>
      <c r="K62" s="21">
        <f t="shared" si="1"/>
        <v>564.48</v>
      </c>
      <c r="L62" s="22">
        <f t="shared" si="0"/>
        <v>440.29440000000005</v>
      </c>
      <c r="M62" s="13"/>
      <c r="N62" s="13"/>
    </row>
    <row r="63" spans="8:14" ht="12.75">
      <c r="H63" s="13">
        <v>27</v>
      </c>
      <c r="I63" s="13">
        <v>806.83</v>
      </c>
      <c r="J63" s="13">
        <v>29</v>
      </c>
      <c r="K63" s="21">
        <f t="shared" si="1"/>
        <v>584.64</v>
      </c>
      <c r="L63" s="22">
        <f t="shared" si="0"/>
        <v>456.0192</v>
      </c>
      <c r="M63" s="13"/>
      <c r="N63" s="13"/>
    </row>
    <row r="64" spans="8:14" ht="12.75">
      <c r="H64" s="13">
        <v>28</v>
      </c>
      <c r="I64" s="13">
        <v>843.88</v>
      </c>
      <c r="J64" s="13">
        <v>30</v>
      </c>
      <c r="K64" s="21">
        <f t="shared" si="1"/>
        <v>604.8</v>
      </c>
      <c r="L64" s="22">
        <f t="shared" si="0"/>
        <v>471.74399999999997</v>
      </c>
      <c r="M64" s="13"/>
      <c r="N64" s="13"/>
    </row>
    <row r="65" spans="8:14" ht="15" customHeight="1">
      <c r="H65" s="13">
        <v>29</v>
      </c>
      <c r="I65" s="13">
        <v>880.92</v>
      </c>
      <c r="J65" s="13">
        <v>31</v>
      </c>
      <c r="K65" s="21">
        <f t="shared" si="1"/>
        <v>624.96</v>
      </c>
      <c r="L65" s="22">
        <f t="shared" si="0"/>
        <v>487.46880000000004</v>
      </c>
      <c r="M65" s="13"/>
      <c r="N65" s="13"/>
    </row>
    <row r="66" spans="8:14" ht="12.75">
      <c r="H66" s="13">
        <v>30</v>
      </c>
      <c r="I66" s="13">
        <v>982.11</v>
      </c>
      <c r="J66" s="13">
        <v>32</v>
      </c>
      <c r="K66" s="21">
        <f t="shared" si="1"/>
        <v>645.12</v>
      </c>
      <c r="L66" s="22">
        <f t="shared" si="0"/>
        <v>503.1936</v>
      </c>
      <c r="M66" s="13"/>
      <c r="N66" s="13"/>
    </row>
    <row r="67" spans="8:14" ht="15" customHeight="1">
      <c r="H67" s="13"/>
      <c r="I67" s="13"/>
      <c r="J67" s="13">
        <v>33</v>
      </c>
      <c r="K67" s="21">
        <f t="shared" si="1"/>
        <v>665.28</v>
      </c>
      <c r="L67" s="22">
        <f t="shared" si="0"/>
        <v>518.9184</v>
      </c>
      <c r="M67" s="13"/>
      <c r="N67" s="13"/>
    </row>
    <row r="68" spans="8:14" ht="12.75">
      <c r="H68" s="13"/>
      <c r="I68" s="13"/>
      <c r="J68" s="13">
        <v>34</v>
      </c>
      <c r="K68" s="21">
        <f t="shared" si="1"/>
        <v>685.44</v>
      </c>
      <c r="L68" s="22">
        <f t="shared" si="0"/>
        <v>534.6432000000001</v>
      </c>
      <c r="M68" s="13"/>
      <c r="N68" s="13"/>
    </row>
    <row r="69" spans="8:14" ht="12.75">
      <c r="H69" s="13"/>
      <c r="I69" s="13"/>
      <c r="J69" s="13">
        <v>35</v>
      </c>
      <c r="K69" s="21">
        <f t="shared" si="1"/>
        <v>705.6</v>
      </c>
      <c r="L69" s="22">
        <f t="shared" si="0"/>
        <v>550.368</v>
      </c>
      <c r="M69" s="13"/>
      <c r="N69" s="13"/>
    </row>
    <row r="70" spans="8:14" ht="12.75">
      <c r="H70" s="13"/>
      <c r="I70" s="13"/>
      <c r="J70" s="13">
        <v>36</v>
      </c>
      <c r="K70" s="21">
        <f t="shared" si="1"/>
        <v>725.76</v>
      </c>
      <c r="L70" s="22">
        <f t="shared" si="0"/>
        <v>566.0928</v>
      </c>
      <c r="M70" s="13"/>
      <c r="N70" s="13"/>
    </row>
    <row r="71" spans="8:14" ht="12.75">
      <c r="H71" s="13"/>
      <c r="I71" s="13"/>
      <c r="J71" s="13">
        <v>37</v>
      </c>
      <c r="K71" s="21">
        <f t="shared" si="1"/>
        <v>745.92</v>
      </c>
      <c r="L71" s="22">
        <f t="shared" si="0"/>
        <v>581.8176</v>
      </c>
      <c r="M71" s="13"/>
      <c r="N71" s="13"/>
    </row>
    <row r="72" spans="8:14" ht="12.75">
      <c r="H72" s="13"/>
      <c r="I72" s="13"/>
      <c r="J72" s="13">
        <v>38</v>
      </c>
      <c r="K72" s="21">
        <f t="shared" si="1"/>
        <v>766.08</v>
      </c>
      <c r="L72" s="22">
        <f t="shared" si="0"/>
        <v>597.5424</v>
      </c>
      <c r="M72" s="13"/>
      <c r="N72" s="13"/>
    </row>
    <row r="73" spans="8:14" ht="12.75">
      <c r="H73" s="13"/>
      <c r="I73" s="13"/>
      <c r="J73" s="13">
        <v>39</v>
      </c>
      <c r="K73" s="21">
        <f t="shared" si="1"/>
        <v>786.24</v>
      </c>
      <c r="L73" s="22">
        <f t="shared" si="0"/>
        <v>613.2672</v>
      </c>
      <c r="M73" s="13"/>
      <c r="N73" s="13"/>
    </row>
    <row r="74" spans="8:14" ht="15" customHeight="1">
      <c r="H74" s="13"/>
      <c r="I74" s="13"/>
      <c r="J74" s="13">
        <v>40</v>
      </c>
      <c r="K74" s="21">
        <f t="shared" si="1"/>
        <v>806.4</v>
      </c>
      <c r="L74" s="22">
        <f t="shared" si="0"/>
        <v>628.992</v>
      </c>
      <c r="M74" s="13"/>
      <c r="N74" s="13"/>
    </row>
    <row r="75" spans="8:14" ht="12.75">
      <c r="H75" s="13"/>
      <c r="I75" s="13"/>
      <c r="J75" s="13">
        <v>41</v>
      </c>
      <c r="K75" s="21">
        <f t="shared" si="1"/>
        <v>826.5600000000001</v>
      </c>
      <c r="L75" s="22">
        <f t="shared" si="0"/>
        <v>644.7168</v>
      </c>
      <c r="M75" s="13"/>
      <c r="N75" s="13"/>
    </row>
    <row r="76" spans="8:14" ht="12.75">
      <c r="H76" s="13"/>
      <c r="I76" s="13"/>
      <c r="J76" s="13">
        <v>42</v>
      </c>
      <c r="K76" s="21">
        <f t="shared" si="1"/>
        <v>846.72</v>
      </c>
      <c r="L76" s="22">
        <f t="shared" si="0"/>
        <v>660.4416</v>
      </c>
      <c r="M76" s="13"/>
      <c r="N76" s="13"/>
    </row>
    <row r="77" spans="8:14" ht="12.75">
      <c r="H77" s="13"/>
      <c r="I77" s="13"/>
      <c r="J77" s="13">
        <v>43</v>
      </c>
      <c r="K77" s="21">
        <f t="shared" si="1"/>
        <v>866.88</v>
      </c>
      <c r="L77" s="22">
        <f t="shared" si="0"/>
        <v>676.1664000000001</v>
      </c>
      <c r="M77" s="13"/>
      <c r="N77" s="13"/>
    </row>
    <row r="78" spans="8:14" ht="12.75">
      <c r="H78" s="13"/>
      <c r="I78" s="13"/>
      <c r="J78" s="13">
        <v>44</v>
      </c>
      <c r="K78" s="21">
        <f t="shared" si="1"/>
        <v>887.04</v>
      </c>
      <c r="L78" s="22">
        <f t="shared" si="0"/>
        <v>691.8912</v>
      </c>
      <c r="M78" s="13"/>
      <c r="N78" s="13"/>
    </row>
    <row r="79" spans="8:14" ht="12.75">
      <c r="H79" s="13"/>
      <c r="I79" s="13"/>
      <c r="J79" s="13">
        <v>45</v>
      </c>
      <c r="K79" s="21">
        <f t="shared" si="1"/>
        <v>907.2</v>
      </c>
      <c r="L79" s="22">
        <f t="shared" si="0"/>
        <v>707.6160000000001</v>
      </c>
      <c r="M79" s="13"/>
      <c r="N79" s="13"/>
    </row>
    <row r="80" spans="8:14" ht="12.75">
      <c r="H80" s="13"/>
      <c r="I80" s="13"/>
      <c r="J80" s="13">
        <v>46</v>
      </c>
      <c r="K80" s="21">
        <f t="shared" si="1"/>
        <v>927.36</v>
      </c>
      <c r="L80" s="22">
        <f t="shared" si="0"/>
        <v>723.3408000000001</v>
      </c>
      <c r="M80" s="13"/>
      <c r="N80" s="13"/>
    </row>
    <row r="81" spans="8:14" ht="12.75">
      <c r="H81" s="13"/>
      <c r="I81" s="13"/>
      <c r="J81" s="13">
        <v>47</v>
      </c>
      <c r="K81" s="21">
        <f t="shared" si="1"/>
        <v>947.52</v>
      </c>
      <c r="L81" s="22">
        <f t="shared" si="0"/>
        <v>739.0656</v>
      </c>
      <c r="M81" s="13"/>
      <c r="N81" s="13"/>
    </row>
    <row r="82" spans="8:14" ht="12.75">
      <c r="H82" s="13"/>
      <c r="I82" s="13"/>
      <c r="J82" s="13">
        <v>48</v>
      </c>
      <c r="K82" s="21">
        <f t="shared" si="1"/>
        <v>967.6800000000001</v>
      </c>
      <c r="L82" s="22">
        <f t="shared" si="0"/>
        <v>754.7904000000001</v>
      </c>
      <c r="M82" s="13"/>
      <c r="N82" s="13"/>
    </row>
    <row r="83" spans="8:14" ht="12.75">
      <c r="H83" s="13"/>
      <c r="I83" s="13"/>
      <c r="J83" s="13">
        <v>49</v>
      </c>
      <c r="K83" s="21">
        <f t="shared" si="1"/>
        <v>987.84</v>
      </c>
      <c r="L83" s="22">
        <f t="shared" si="0"/>
        <v>770.5152</v>
      </c>
      <c r="M83" s="13"/>
      <c r="N83" s="13"/>
    </row>
    <row r="84" spans="8:14" ht="12.75">
      <c r="H84" s="13"/>
      <c r="I84" s="13"/>
      <c r="J84" s="13">
        <v>50</v>
      </c>
      <c r="K84" s="21">
        <f t="shared" si="1"/>
        <v>1008</v>
      </c>
      <c r="L84" s="22">
        <f t="shared" si="0"/>
        <v>786.24</v>
      </c>
      <c r="M84" s="13"/>
      <c r="N84" s="13"/>
    </row>
    <row r="85" spans="8:14" ht="12.75">
      <c r="H85" s="13"/>
      <c r="I85" s="13"/>
      <c r="J85" s="13">
        <v>51</v>
      </c>
      <c r="K85" s="21">
        <f t="shared" si="1"/>
        <v>1028.16</v>
      </c>
      <c r="L85" s="22">
        <f t="shared" si="0"/>
        <v>801.9648000000001</v>
      </c>
      <c r="M85" s="13"/>
      <c r="N85" s="13"/>
    </row>
    <row r="86" spans="8:14" ht="12.75">
      <c r="H86" s="13"/>
      <c r="I86" s="13"/>
      <c r="J86" s="13">
        <v>52</v>
      </c>
      <c r="K86" s="21">
        <f t="shared" si="1"/>
        <v>1048.32</v>
      </c>
      <c r="L86" s="22">
        <f t="shared" si="0"/>
        <v>817.6895999999999</v>
      </c>
      <c r="M86" s="13"/>
      <c r="N86" s="13"/>
    </row>
    <row r="87" spans="8:14" ht="12.75">
      <c r="H87" s="13"/>
      <c r="I87" s="13"/>
      <c r="J87" s="13">
        <v>53</v>
      </c>
      <c r="K87" s="21">
        <f aca="true" t="shared" si="2" ref="K87:K114">J87*$K$43</f>
        <v>1068.48</v>
      </c>
      <c r="L87" s="22">
        <f t="shared" si="0"/>
        <v>833.4144</v>
      </c>
      <c r="M87" s="13"/>
      <c r="N87" s="13"/>
    </row>
    <row r="88" spans="8:14" ht="12.75">
      <c r="H88" s="13"/>
      <c r="I88" s="13"/>
      <c r="J88" s="13">
        <v>54</v>
      </c>
      <c r="K88" s="21">
        <f t="shared" si="2"/>
        <v>1088.64</v>
      </c>
      <c r="L88" s="22">
        <f t="shared" si="0"/>
        <v>849.1392000000001</v>
      </c>
      <c r="M88" s="13"/>
      <c r="N88" s="13"/>
    </row>
    <row r="89" spans="8:14" ht="12.75">
      <c r="H89" s="13"/>
      <c r="I89" s="13"/>
      <c r="J89" s="13">
        <v>55</v>
      </c>
      <c r="K89" s="21">
        <f t="shared" si="2"/>
        <v>1108.8</v>
      </c>
      <c r="L89" s="22">
        <f t="shared" si="0"/>
        <v>864.864</v>
      </c>
      <c r="M89" s="13"/>
      <c r="N89" s="13"/>
    </row>
    <row r="90" spans="8:14" ht="12.75">
      <c r="H90" s="13"/>
      <c r="I90" s="13"/>
      <c r="J90" s="13">
        <v>56</v>
      </c>
      <c r="K90" s="21">
        <f t="shared" si="2"/>
        <v>1128.96</v>
      </c>
      <c r="L90" s="22">
        <f t="shared" si="0"/>
        <v>880.5888000000001</v>
      </c>
      <c r="M90" s="13"/>
      <c r="N90" s="13"/>
    </row>
    <row r="91" spans="8:14" ht="12.75">
      <c r="H91" s="13"/>
      <c r="I91" s="13"/>
      <c r="J91" s="13">
        <v>57</v>
      </c>
      <c r="K91" s="21">
        <f t="shared" si="2"/>
        <v>1149.1200000000001</v>
      </c>
      <c r="L91" s="22">
        <f t="shared" si="0"/>
        <v>896.3136000000002</v>
      </c>
      <c r="M91" s="13"/>
      <c r="N91" s="13"/>
    </row>
    <row r="92" spans="8:14" ht="12.75">
      <c r="H92" s="13"/>
      <c r="I92" s="13"/>
      <c r="J92" s="13">
        <v>58</v>
      </c>
      <c r="K92" s="21">
        <f t="shared" si="2"/>
        <v>1169.28</v>
      </c>
      <c r="L92" s="22">
        <f t="shared" si="0"/>
        <v>912.0384</v>
      </c>
      <c r="M92" s="13"/>
      <c r="N92" s="13"/>
    </row>
    <row r="93" spans="8:14" ht="12.75">
      <c r="H93" s="13"/>
      <c r="I93" s="13"/>
      <c r="J93" s="13">
        <v>59</v>
      </c>
      <c r="K93" s="21">
        <f t="shared" si="2"/>
        <v>1189.44</v>
      </c>
      <c r="L93" s="22">
        <f t="shared" si="0"/>
        <v>927.7632000000001</v>
      </c>
      <c r="M93" s="13"/>
      <c r="N93" s="13"/>
    </row>
    <row r="94" spans="8:14" ht="12.75">
      <c r="H94" s="13"/>
      <c r="I94" s="13"/>
      <c r="J94" s="13">
        <v>60</v>
      </c>
      <c r="K94" s="21">
        <f t="shared" si="2"/>
        <v>1209.6</v>
      </c>
      <c r="L94" s="22">
        <f t="shared" si="0"/>
        <v>943.4879999999999</v>
      </c>
      <c r="M94" s="13"/>
      <c r="N94" s="13"/>
    </row>
    <row r="95" spans="8:14" ht="12.75">
      <c r="H95" s="13"/>
      <c r="I95" s="13"/>
      <c r="J95" s="13">
        <v>61</v>
      </c>
      <c r="K95" s="21">
        <f t="shared" si="2"/>
        <v>1229.76</v>
      </c>
      <c r="L95" s="22">
        <f t="shared" si="0"/>
        <v>959.2128</v>
      </c>
      <c r="M95" s="13"/>
      <c r="N95" s="13"/>
    </row>
    <row r="96" spans="8:14" ht="12.75">
      <c r="H96" s="13"/>
      <c r="I96" s="13"/>
      <c r="J96" s="13">
        <v>62</v>
      </c>
      <c r="K96" s="21">
        <f t="shared" si="2"/>
        <v>1249.92</v>
      </c>
      <c r="L96" s="22">
        <f t="shared" si="0"/>
        <v>974.9376000000001</v>
      </c>
      <c r="M96" s="13"/>
      <c r="N96" s="13"/>
    </row>
    <row r="97" spans="8:14" ht="12.75">
      <c r="H97" s="13"/>
      <c r="I97" s="13"/>
      <c r="J97" s="13">
        <v>63</v>
      </c>
      <c r="K97" s="21">
        <f t="shared" si="2"/>
        <v>1270.08</v>
      </c>
      <c r="L97" s="22">
        <f t="shared" si="0"/>
        <v>990.6623999999999</v>
      </c>
      <c r="M97" s="13"/>
      <c r="N97" s="13"/>
    </row>
    <row r="98" spans="8:14" ht="12.75">
      <c r="H98" s="13"/>
      <c r="I98" s="13"/>
      <c r="J98" s="13">
        <v>64</v>
      </c>
      <c r="K98" s="21">
        <f t="shared" si="2"/>
        <v>1290.24</v>
      </c>
      <c r="L98" s="22">
        <f t="shared" si="0"/>
        <v>1006.3872</v>
      </c>
      <c r="M98" s="13"/>
      <c r="N98" s="13"/>
    </row>
    <row r="99" spans="8:14" ht="12.75">
      <c r="H99" s="13"/>
      <c r="I99" s="13"/>
      <c r="J99" s="13">
        <v>65</v>
      </c>
      <c r="K99" s="21">
        <f t="shared" si="2"/>
        <v>1310.4</v>
      </c>
      <c r="L99" s="22">
        <f t="shared" si="0"/>
        <v>1022.1120000000001</v>
      </c>
      <c r="M99" s="13"/>
      <c r="N99" s="13"/>
    </row>
    <row r="100" spans="8:14" ht="12.75">
      <c r="H100" s="13"/>
      <c r="I100" s="13"/>
      <c r="J100" s="13">
        <v>66</v>
      </c>
      <c r="K100" s="21">
        <f t="shared" si="2"/>
        <v>1330.56</v>
      </c>
      <c r="L100" s="22">
        <f t="shared" si="0"/>
        <v>1037.8368</v>
      </c>
      <c r="M100" s="13"/>
      <c r="N100" s="13"/>
    </row>
    <row r="101" spans="8:14" ht="12.75">
      <c r="H101" s="13"/>
      <c r="I101" s="13"/>
      <c r="J101" s="13">
        <v>67</v>
      </c>
      <c r="K101" s="21">
        <f t="shared" si="2"/>
        <v>1350.72</v>
      </c>
      <c r="L101" s="22">
        <f t="shared" si="0"/>
        <v>1053.5616</v>
      </c>
      <c r="M101" s="13"/>
      <c r="N101" s="13"/>
    </row>
    <row r="102" spans="8:14" ht="12.75">
      <c r="H102" s="13"/>
      <c r="I102" s="13"/>
      <c r="J102" s="13">
        <v>68</v>
      </c>
      <c r="K102" s="21">
        <f t="shared" si="2"/>
        <v>1370.88</v>
      </c>
      <c r="L102" s="22">
        <f t="shared" si="0"/>
        <v>1069.2864000000002</v>
      </c>
      <c r="M102" s="13"/>
      <c r="N102" s="13"/>
    </row>
    <row r="103" spans="8:14" ht="12.75">
      <c r="H103" s="13"/>
      <c r="I103" s="13"/>
      <c r="J103" s="13">
        <v>69</v>
      </c>
      <c r="K103" s="21">
        <f t="shared" si="2"/>
        <v>1391.04</v>
      </c>
      <c r="L103" s="22">
        <f t="shared" si="0"/>
        <v>1085.0112</v>
      </c>
      <c r="M103" s="13"/>
      <c r="N103" s="13"/>
    </row>
    <row r="104" spans="8:14" ht="12.75">
      <c r="H104" s="13"/>
      <c r="I104" s="13"/>
      <c r="J104" s="13">
        <v>70</v>
      </c>
      <c r="K104" s="21">
        <f t="shared" si="2"/>
        <v>1411.2</v>
      </c>
      <c r="L104" s="22">
        <f t="shared" si="0"/>
        <v>1100.736</v>
      </c>
      <c r="M104" s="13"/>
      <c r="N104" s="13"/>
    </row>
    <row r="105" spans="8:14" ht="12.75">
      <c r="H105" s="13"/>
      <c r="I105" s="13"/>
      <c r="J105" s="13">
        <v>71</v>
      </c>
      <c r="K105" s="21">
        <f t="shared" si="2"/>
        <v>1431.36</v>
      </c>
      <c r="L105" s="22">
        <f t="shared" si="0"/>
        <v>1116.4608</v>
      </c>
      <c r="M105" s="13"/>
      <c r="N105" s="13"/>
    </row>
    <row r="106" spans="8:14" ht="12.75">
      <c r="H106" s="13"/>
      <c r="I106" s="13"/>
      <c r="J106" s="13">
        <v>72</v>
      </c>
      <c r="K106" s="21">
        <f t="shared" si="2"/>
        <v>1451.52</v>
      </c>
      <c r="L106" s="22">
        <f t="shared" si="0"/>
        <v>1132.1856</v>
      </c>
      <c r="M106" s="13"/>
      <c r="N106" s="13"/>
    </row>
    <row r="107" spans="8:14" ht="12.75">
      <c r="H107" s="13"/>
      <c r="I107" s="13"/>
      <c r="J107" s="13">
        <v>73</v>
      </c>
      <c r="K107" s="21">
        <f t="shared" si="2"/>
        <v>1471.68</v>
      </c>
      <c r="L107" s="22">
        <f t="shared" si="0"/>
        <v>1147.9104</v>
      </c>
      <c r="M107" s="13"/>
      <c r="N107" s="13"/>
    </row>
    <row r="108" spans="8:14" ht="12.75">
      <c r="H108" s="13"/>
      <c r="I108" s="13"/>
      <c r="J108" s="13">
        <v>74</v>
      </c>
      <c r="K108" s="21">
        <f t="shared" si="2"/>
        <v>1491.84</v>
      </c>
      <c r="L108" s="22">
        <f t="shared" si="0"/>
        <v>1163.6352</v>
      </c>
      <c r="M108" s="13"/>
      <c r="N108" s="13"/>
    </row>
    <row r="109" spans="8:14" ht="12.75">
      <c r="H109" s="13"/>
      <c r="I109" s="13"/>
      <c r="J109" s="13">
        <v>75</v>
      </c>
      <c r="K109" s="21">
        <f t="shared" si="2"/>
        <v>1512</v>
      </c>
      <c r="L109" s="22">
        <f aca="true" t="shared" si="3" ref="L109:L114">K109*78%</f>
        <v>1179.3600000000001</v>
      </c>
      <c r="M109" s="13"/>
      <c r="N109" s="13"/>
    </row>
    <row r="110" spans="8:14" ht="12.75">
      <c r="H110" s="13"/>
      <c r="I110" s="13"/>
      <c r="J110" s="13">
        <v>76</v>
      </c>
      <c r="K110" s="21">
        <f t="shared" si="2"/>
        <v>1532.16</v>
      </c>
      <c r="L110" s="22">
        <f t="shared" si="3"/>
        <v>1195.0848</v>
      </c>
      <c r="M110" s="13"/>
      <c r="N110" s="13"/>
    </row>
    <row r="111" spans="8:14" ht="12.75">
      <c r="H111" s="13"/>
      <c r="I111" s="13"/>
      <c r="J111" s="13">
        <v>77</v>
      </c>
      <c r="K111" s="21">
        <f t="shared" si="2"/>
        <v>1552.32</v>
      </c>
      <c r="L111" s="22">
        <f t="shared" si="3"/>
        <v>1210.8096</v>
      </c>
      <c r="M111" s="13"/>
      <c r="N111" s="13"/>
    </row>
    <row r="112" spans="8:14" ht="12.75">
      <c r="H112" s="13"/>
      <c r="I112" s="13"/>
      <c r="J112" s="13">
        <v>78</v>
      </c>
      <c r="K112" s="21">
        <f t="shared" si="2"/>
        <v>1572.48</v>
      </c>
      <c r="L112" s="22">
        <f t="shared" si="3"/>
        <v>1226.5344</v>
      </c>
      <c r="M112" s="13"/>
      <c r="N112" s="13"/>
    </row>
    <row r="113" spans="8:14" ht="12.75">
      <c r="H113" s="13"/>
      <c r="I113" s="13"/>
      <c r="J113" s="13">
        <v>79</v>
      </c>
      <c r="K113" s="21">
        <f t="shared" si="2"/>
        <v>1592.64</v>
      </c>
      <c r="L113" s="22">
        <f t="shared" si="3"/>
        <v>1242.2592000000002</v>
      </c>
      <c r="M113" s="13"/>
      <c r="N113" s="13"/>
    </row>
    <row r="114" spans="8:14" ht="12.75">
      <c r="H114" s="13"/>
      <c r="I114" s="13"/>
      <c r="J114" s="13">
        <v>80</v>
      </c>
      <c r="K114" s="21">
        <f t="shared" si="2"/>
        <v>1612.8</v>
      </c>
      <c r="L114" s="22">
        <f t="shared" si="3"/>
        <v>1257.984</v>
      </c>
      <c r="M114" s="13"/>
      <c r="N114" s="13"/>
    </row>
    <row r="115" spans="8:14" ht="12.75">
      <c r="H115" s="13"/>
      <c r="I115" s="13"/>
      <c r="J115" s="13"/>
      <c r="K115" s="13"/>
      <c r="L115" s="13"/>
      <c r="M115" s="13"/>
      <c r="N115" s="13"/>
    </row>
    <row r="116" spans="8:14" ht="12.75">
      <c r="H116" s="13"/>
      <c r="I116" s="13"/>
      <c r="J116" s="13"/>
      <c r="K116" s="13"/>
      <c r="L116" s="13"/>
      <c r="M116" s="13"/>
      <c r="N116" s="13"/>
    </row>
    <row r="117" spans="8:14" ht="12.75">
      <c r="H117" s="13"/>
      <c r="I117" s="13"/>
      <c r="J117" s="13"/>
      <c r="K117" s="13"/>
      <c r="L117" s="13"/>
      <c r="M117" s="13"/>
      <c r="N117" s="13"/>
    </row>
    <row r="118" spans="8:14" ht="12.75">
      <c r="H118" s="13"/>
      <c r="I118" s="13"/>
      <c r="J118" s="13"/>
      <c r="K118" s="13"/>
      <c r="L118" s="13"/>
      <c r="M118" s="13"/>
      <c r="N118" s="13"/>
    </row>
    <row r="119" spans="8:14" ht="12.75">
      <c r="H119" s="13"/>
      <c r="I119" s="13"/>
      <c r="J119" s="13"/>
      <c r="K119" s="13"/>
      <c r="L119" s="13"/>
      <c r="M119" s="13"/>
      <c r="N119" s="13"/>
    </row>
    <row r="120" spans="8:14" ht="12.75">
      <c r="H120" s="13"/>
      <c r="I120" s="13"/>
      <c r="J120" s="13"/>
      <c r="K120" s="13"/>
      <c r="L120" s="13"/>
      <c r="M120" s="13"/>
      <c r="N120" s="13"/>
    </row>
    <row r="121" spans="8:14" ht="12.75">
      <c r="H121" s="13"/>
      <c r="I121" s="13"/>
      <c r="J121" s="13"/>
      <c r="K121" s="13"/>
      <c r="L121" s="13"/>
      <c r="M121" s="13"/>
      <c r="N121" s="13"/>
    </row>
    <row r="122" spans="8:14" ht="12.75">
      <c r="H122" s="13"/>
      <c r="I122" s="13"/>
      <c r="J122" s="13"/>
      <c r="K122" s="13"/>
      <c r="L122" s="13"/>
      <c r="M122" s="13"/>
      <c r="N122" s="13"/>
    </row>
    <row r="123" spans="8:14" ht="12.75">
      <c r="H123" s="13"/>
      <c r="I123" s="13"/>
      <c r="J123" s="13"/>
      <c r="K123" s="13"/>
      <c r="L123" s="13"/>
      <c r="M123" s="13"/>
      <c r="N123" s="13"/>
    </row>
    <row r="124" spans="8:14" ht="12.75">
      <c r="H124" s="13"/>
      <c r="I124" s="13"/>
      <c r="J124" s="13"/>
      <c r="K124" s="13"/>
      <c r="L124" s="13"/>
      <c r="M124" s="13"/>
      <c r="N124" s="13"/>
    </row>
    <row r="125" spans="8:14" ht="12.75">
      <c r="H125" s="13"/>
      <c r="I125" s="13"/>
      <c r="J125" s="13"/>
      <c r="K125" s="13"/>
      <c r="L125" s="13"/>
      <c r="M125" s="13"/>
      <c r="N125" s="13"/>
    </row>
    <row r="126" spans="8:14" ht="12.75">
      <c r="H126" s="13"/>
      <c r="I126" s="13"/>
      <c r="J126" s="13"/>
      <c r="K126" s="13"/>
      <c r="L126" s="13"/>
      <c r="M126" s="13"/>
      <c r="N126" s="13"/>
    </row>
    <row r="127" spans="8:14" ht="12.75">
      <c r="H127" s="13"/>
      <c r="I127" s="13"/>
      <c r="J127" s="13"/>
      <c r="K127" s="13"/>
      <c r="L127" s="13"/>
      <c r="M127" s="13"/>
      <c r="N127" s="13"/>
    </row>
    <row r="128" spans="8:14" ht="12.75">
      <c r="H128" s="13"/>
      <c r="I128" s="13"/>
      <c r="J128" s="13"/>
      <c r="K128" s="13"/>
      <c r="L128" s="13"/>
      <c r="M128" s="13"/>
      <c r="N128" s="13"/>
    </row>
    <row r="129" spans="8:14" ht="12.75">
      <c r="H129" s="13"/>
      <c r="I129" s="13"/>
      <c r="J129" s="13"/>
      <c r="K129" s="13"/>
      <c r="L129" s="13"/>
      <c r="M129" s="13"/>
      <c r="N129" s="13"/>
    </row>
    <row r="130" spans="8:14" ht="12.75">
      <c r="H130" s="13"/>
      <c r="I130" s="13"/>
      <c r="J130" s="13"/>
      <c r="K130" s="13"/>
      <c r="L130" s="13"/>
      <c r="M130" s="13"/>
      <c r="N130" s="13"/>
    </row>
    <row r="131" spans="8:14" ht="12.75">
      <c r="H131" s="13"/>
      <c r="I131" s="13"/>
      <c r="J131" s="13"/>
      <c r="K131" s="13"/>
      <c r="L131" s="13"/>
      <c r="M131" s="13"/>
      <c r="N131" s="13"/>
    </row>
    <row r="132" spans="8:14" ht="12.75">
      <c r="H132" s="13"/>
      <c r="I132" s="13"/>
      <c r="J132" s="13"/>
      <c r="K132" s="13"/>
      <c r="L132" s="13"/>
      <c r="M132" s="13"/>
      <c r="N132" s="13"/>
    </row>
    <row r="133" spans="8:14" ht="12.75">
      <c r="H133" s="13"/>
      <c r="I133" s="13"/>
      <c r="J133" s="13"/>
      <c r="K133" s="13"/>
      <c r="L133" s="13"/>
      <c r="M133" s="13"/>
      <c r="N133" s="13"/>
    </row>
    <row r="134" spans="8:14" ht="12.75">
      <c r="H134" s="13"/>
      <c r="I134" s="13"/>
      <c r="J134" s="13"/>
      <c r="K134" s="13"/>
      <c r="L134" s="13"/>
      <c r="M134" s="13"/>
      <c r="N134" s="13"/>
    </row>
    <row r="135" spans="8:14" ht="12.75">
      <c r="H135" s="13"/>
      <c r="I135" s="13"/>
      <c r="J135" s="13"/>
      <c r="K135" s="13"/>
      <c r="L135" s="13"/>
      <c r="M135" s="13"/>
      <c r="N135" s="13"/>
    </row>
    <row r="136" spans="8:14" ht="12.75">
      <c r="H136" s="13"/>
      <c r="I136" s="13"/>
      <c r="J136" s="13"/>
      <c r="K136" s="13"/>
      <c r="L136" s="13"/>
      <c r="M136" s="13"/>
      <c r="N136" s="13"/>
    </row>
    <row r="137" spans="8:14" ht="12.75">
      <c r="H137" s="13"/>
      <c r="I137" s="13"/>
      <c r="J137" s="13"/>
      <c r="K137" s="13"/>
      <c r="L137" s="13"/>
      <c r="M137" s="13"/>
      <c r="N137" s="13"/>
    </row>
    <row r="138" spans="8:14" ht="12.75">
      <c r="H138" s="13"/>
      <c r="I138" s="13"/>
      <c r="J138" s="13"/>
      <c r="K138" s="13"/>
      <c r="L138" s="13"/>
      <c r="M138" s="13"/>
      <c r="N138" s="13"/>
    </row>
    <row r="139" spans="8:14" ht="12.75">
      <c r="H139" s="13"/>
      <c r="I139" s="13"/>
      <c r="J139" s="13"/>
      <c r="K139" s="13"/>
      <c r="L139" s="13"/>
      <c r="M139" s="13"/>
      <c r="N139" s="13"/>
    </row>
    <row r="140" spans="8:14" ht="12.75">
      <c r="H140" s="13"/>
      <c r="I140" s="13"/>
      <c r="J140" s="13"/>
      <c r="K140" s="13"/>
      <c r="L140" s="13"/>
      <c r="M140" s="13"/>
      <c r="N140" s="13"/>
    </row>
    <row r="141" spans="8:14" ht="12.75">
      <c r="H141" s="13"/>
      <c r="I141" s="13"/>
      <c r="J141" s="13"/>
      <c r="K141" s="13"/>
      <c r="L141" s="13"/>
      <c r="M141" s="13"/>
      <c r="N141" s="13"/>
    </row>
    <row r="142" spans="8:14" ht="12.75">
      <c r="H142" s="13"/>
      <c r="I142" s="13"/>
      <c r="J142" s="13"/>
      <c r="K142" s="13"/>
      <c r="L142" s="13"/>
      <c r="M142" s="13"/>
      <c r="N142" s="13"/>
    </row>
    <row r="143" spans="8:14" ht="12.75">
      <c r="H143" s="13"/>
      <c r="I143" s="13"/>
      <c r="J143" s="13"/>
      <c r="K143" s="13"/>
      <c r="L143" s="13"/>
      <c r="M143" s="13"/>
      <c r="N143" s="13"/>
    </row>
    <row r="144" spans="8:14" ht="12.75">
      <c r="H144" s="13"/>
      <c r="I144" s="13"/>
      <c r="J144" s="13"/>
      <c r="K144" s="13"/>
      <c r="L144" s="13"/>
      <c r="M144" s="13"/>
      <c r="N144" s="13"/>
    </row>
    <row r="145" spans="8:14" ht="12.75">
      <c r="H145" s="13"/>
      <c r="I145" s="13"/>
      <c r="J145" s="13"/>
      <c r="K145" s="13"/>
      <c r="L145" s="13"/>
      <c r="M145" s="13"/>
      <c r="N145" s="13"/>
    </row>
    <row r="146" spans="8:14" ht="12.75">
      <c r="H146" s="13"/>
      <c r="I146" s="13"/>
      <c r="J146" s="13"/>
      <c r="K146" s="13"/>
      <c r="L146" s="13"/>
      <c r="M146" s="13"/>
      <c r="N146" s="13"/>
    </row>
    <row r="147" spans="8:14" ht="12.75">
      <c r="H147" s="13"/>
      <c r="I147" s="13"/>
      <c r="J147" s="13"/>
      <c r="K147" s="13"/>
      <c r="L147" s="13"/>
      <c r="M147" s="13"/>
      <c r="N147" s="13"/>
    </row>
    <row r="148" spans="8:14" ht="12.75">
      <c r="H148" s="13"/>
      <c r="I148" s="13"/>
      <c r="J148" s="13"/>
      <c r="K148" s="13"/>
      <c r="L148" s="13"/>
      <c r="M148" s="13"/>
      <c r="N148" s="13"/>
    </row>
    <row r="149" spans="8:14" ht="12.75">
      <c r="H149" s="13"/>
      <c r="I149" s="13"/>
      <c r="J149" s="13"/>
      <c r="K149" s="13"/>
      <c r="L149" s="13"/>
      <c r="M149" s="13"/>
      <c r="N149" s="13"/>
    </row>
    <row r="150" spans="8:14" ht="12.75">
      <c r="H150" s="13"/>
      <c r="I150" s="13"/>
      <c r="J150" s="13"/>
      <c r="K150" s="13"/>
      <c r="L150" s="13"/>
      <c r="M150" s="13"/>
      <c r="N150" s="13"/>
    </row>
    <row r="151" spans="8:14" ht="12.75">
      <c r="H151" s="13"/>
      <c r="I151" s="13"/>
      <c r="J151" s="13"/>
      <c r="K151" s="13"/>
      <c r="L151" s="13"/>
      <c r="M151" s="13"/>
      <c r="N151" s="13"/>
    </row>
    <row r="152" spans="8:14" ht="12.75">
      <c r="H152" s="13"/>
      <c r="I152" s="13"/>
      <c r="J152" s="13"/>
      <c r="K152" s="13"/>
      <c r="L152" s="13"/>
      <c r="M152" s="13"/>
      <c r="N152" s="13"/>
    </row>
    <row r="153" spans="8:14" ht="12.75">
      <c r="H153" s="13"/>
      <c r="I153" s="13"/>
      <c r="J153" s="13"/>
      <c r="K153" s="13"/>
      <c r="L153" s="13"/>
      <c r="M153" s="13"/>
      <c r="N153" s="13"/>
    </row>
    <row r="154" spans="8:14" ht="12.75">
      <c r="H154" s="13"/>
      <c r="I154" s="13"/>
      <c r="J154" s="13"/>
      <c r="K154" s="13"/>
      <c r="L154" s="13"/>
      <c r="M154" s="13"/>
      <c r="N154" s="13"/>
    </row>
    <row r="155" spans="8:14" ht="12.75">
      <c r="H155" s="13"/>
      <c r="I155" s="13"/>
      <c r="J155" s="13"/>
      <c r="K155" s="13"/>
      <c r="L155" s="13"/>
      <c r="M155" s="13"/>
      <c r="N155" s="13"/>
    </row>
    <row r="156" spans="8:14" ht="12.75">
      <c r="H156" s="13"/>
      <c r="I156" s="13"/>
      <c r="J156" s="13"/>
      <c r="K156" s="13"/>
      <c r="L156" s="13"/>
      <c r="M156" s="13"/>
      <c r="N156" s="13"/>
    </row>
    <row r="157" spans="8:14" ht="12.75">
      <c r="H157" s="13"/>
      <c r="I157" s="13"/>
      <c r="J157" s="13"/>
      <c r="K157" s="13"/>
      <c r="L157" s="13"/>
      <c r="M157" s="13"/>
      <c r="N157" s="13"/>
    </row>
    <row r="158" spans="8:14" ht="12.75">
      <c r="H158" s="13"/>
      <c r="I158" s="13"/>
      <c r="J158" s="13"/>
      <c r="K158" s="13"/>
      <c r="L158" s="13"/>
      <c r="M158" s="13"/>
      <c r="N158" s="13"/>
    </row>
    <row r="159" spans="8:14" ht="12.75">
      <c r="H159" s="13"/>
      <c r="I159" s="13"/>
      <c r="J159" s="13"/>
      <c r="K159" s="13"/>
      <c r="L159" s="13"/>
      <c r="M159" s="13"/>
      <c r="N159" s="13"/>
    </row>
    <row r="160" spans="8:14" ht="12.75">
      <c r="H160" s="13"/>
      <c r="I160" s="13"/>
      <c r="J160" s="13"/>
      <c r="K160" s="13"/>
      <c r="L160" s="13"/>
      <c r="M160" s="13"/>
      <c r="N160" s="13"/>
    </row>
    <row r="161" spans="8:14" ht="12.75">
      <c r="H161" s="13"/>
      <c r="I161" s="13"/>
      <c r="J161" s="13"/>
      <c r="K161" s="13"/>
      <c r="L161" s="13"/>
      <c r="M161" s="13"/>
      <c r="N161" s="13"/>
    </row>
    <row r="162" spans="8:14" ht="12.75">
      <c r="H162" s="13"/>
      <c r="I162" s="13"/>
      <c r="J162" s="13"/>
      <c r="K162" s="13"/>
      <c r="L162" s="13"/>
      <c r="M162" s="13"/>
      <c r="N162" s="13"/>
    </row>
    <row r="163" spans="8:14" ht="12.75">
      <c r="H163" s="13"/>
      <c r="I163" s="13"/>
      <c r="J163" s="13"/>
      <c r="K163" s="13"/>
      <c r="L163" s="13"/>
      <c r="M163" s="13"/>
      <c r="N163" s="13"/>
    </row>
    <row r="164" spans="8:14" ht="12.75">
      <c r="H164" s="13"/>
      <c r="I164" s="13"/>
      <c r="J164" s="13"/>
      <c r="K164" s="13"/>
      <c r="L164" s="13"/>
      <c r="M164" s="13"/>
      <c r="N164" s="13"/>
    </row>
    <row r="165" spans="8:14" ht="12.75">
      <c r="H165" s="13"/>
      <c r="I165" s="13"/>
      <c r="J165" s="13"/>
      <c r="K165" s="13"/>
      <c r="L165" s="13"/>
      <c r="M165" s="13"/>
      <c r="N165" s="13"/>
    </row>
    <row r="166" spans="8:14" ht="12.75">
      <c r="H166" s="13"/>
      <c r="I166" s="13"/>
      <c r="J166" s="13"/>
      <c r="K166" s="13"/>
      <c r="L166" s="13"/>
      <c r="M166" s="13"/>
      <c r="N166" s="13"/>
    </row>
    <row r="167" spans="8:14" ht="12.75">
      <c r="H167" s="13"/>
      <c r="I167" s="13"/>
      <c r="J167" s="13"/>
      <c r="K167" s="13"/>
      <c r="L167" s="13"/>
      <c r="M167" s="13"/>
      <c r="N167" s="13"/>
    </row>
    <row r="168" spans="8:14" ht="12.75">
      <c r="H168" s="13"/>
      <c r="I168" s="13"/>
      <c r="J168" s="13"/>
      <c r="K168" s="13"/>
      <c r="L168" s="13"/>
      <c r="M168" s="13"/>
      <c r="N168" s="13"/>
    </row>
    <row r="169" spans="8:14" ht="12.75">
      <c r="H169" s="13"/>
      <c r="I169" s="13"/>
      <c r="J169" s="13"/>
      <c r="K169" s="13"/>
      <c r="L169" s="13"/>
      <c r="M169" s="13"/>
      <c r="N169" s="13"/>
    </row>
    <row r="170" spans="8:14" ht="12.75">
      <c r="H170" s="13"/>
      <c r="I170" s="13"/>
      <c r="J170" s="13"/>
      <c r="K170" s="13"/>
      <c r="L170" s="13"/>
      <c r="M170" s="13"/>
      <c r="N170" s="13"/>
    </row>
    <row r="171" spans="8:14" ht="12.75">
      <c r="H171" s="13"/>
      <c r="I171" s="13"/>
      <c r="J171" s="13"/>
      <c r="K171" s="13"/>
      <c r="L171" s="13"/>
      <c r="M171" s="13"/>
      <c r="N171" s="13"/>
    </row>
    <row r="172" spans="8:14" ht="12.75">
      <c r="H172" s="13"/>
      <c r="I172" s="13"/>
      <c r="J172" s="13"/>
      <c r="K172" s="13"/>
      <c r="L172" s="13"/>
      <c r="M172" s="13"/>
      <c r="N172" s="13"/>
    </row>
    <row r="173" spans="8:14" ht="12.75">
      <c r="H173" s="13"/>
      <c r="I173" s="13"/>
      <c r="J173" s="13"/>
      <c r="K173" s="13"/>
      <c r="L173" s="13"/>
      <c r="M173" s="13"/>
      <c r="N173" s="13"/>
    </row>
    <row r="174" spans="8:14" ht="12.75">
      <c r="H174" s="13"/>
      <c r="I174" s="13"/>
      <c r="J174" s="13"/>
      <c r="K174" s="13"/>
      <c r="L174" s="13"/>
      <c r="M174" s="13"/>
      <c r="N174" s="13"/>
    </row>
    <row r="175" spans="8:14" ht="12.75">
      <c r="H175" s="13"/>
      <c r="I175" s="13"/>
      <c r="J175" s="13"/>
      <c r="K175" s="13"/>
      <c r="L175" s="13"/>
      <c r="M175" s="13"/>
      <c r="N175" s="13"/>
    </row>
    <row r="176" spans="8:14" ht="12.75">
      <c r="H176" s="13"/>
      <c r="I176" s="13"/>
      <c r="J176" s="13"/>
      <c r="K176" s="13"/>
      <c r="L176" s="13"/>
      <c r="M176" s="13"/>
      <c r="N176" s="13"/>
    </row>
    <row r="177" spans="8:14" ht="12.75">
      <c r="H177" s="13"/>
      <c r="I177" s="13"/>
      <c r="J177" s="13"/>
      <c r="K177" s="13"/>
      <c r="L177" s="13"/>
      <c r="M177" s="13"/>
      <c r="N177" s="13"/>
    </row>
    <row r="178" spans="8:14" ht="12.75">
      <c r="H178" s="13"/>
      <c r="I178" s="13"/>
      <c r="J178" s="13"/>
      <c r="K178" s="13"/>
      <c r="L178" s="13"/>
      <c r="M178" s="13"/>
      <c r="N178" s="13"/>
    </row>
    <row r="179" spans="8:14" ht="12.75">
      <c r="H179" s="13"/>
      <c r="I179" s="13"/>
      <c r="J179" s="13"/>
      <c r="K179" s="13"/>
      <c r="L179" s="13"/>
      <c r="M179" s="13"/>
      <c r="N179" s="13"/>
    </row>
    <row r="180" spans="8:14" ht="12.75">
      <c r="H180" s="13"/>
      <c r="I180" s="13"/>
      <c r="J180" s="13"/>
      <c r="K180" s="13"/>
      <c r="L180" s="13"/>
      <c r="M180" s="13"/>
      <c r="N180" s="13"/>
    </row>
    <row r="181" spans="8:14" ht="12.75">
      <c r="H181" s="13"/>
      <c r="I181" s="13"/>
      <c r="J181" s="13"/>
      <c r="K181" s="13"/>
      <c r="L181" s="13"/>
      <c r="M181" s="13"/>
      <c r="N181" s="13"/>
    </row>
    <row r="182" spans="8:14" ht="12.75">
      <c r="H182" s="13"/>
      <c r="I182" s="13"/>
      <c r="J182" s="13"/>
      <c r="K182" s="13"/>
      <c r="L182" s="13"/>
      <c r="M182" s="13"/>
      <c r="N182" s="13"/>
    </row>
    <row r="183" spans="8:14" ht="12.75">
      <c r="H183" s="13"/>
      <c r="I183" s="13"/>
      <c r="J183" s="13"/>
      <c r="K183" s="13"/>
      <c r="L183" s="13"/>
      <c r="M183" s="13"/>
      <c r="N183" s="13"/>
    </row>
    <row r="184" spans="8:14" ht="12.75">
      <c r="H184" s="13"/>
      <c r="I184" s="13"/>
      <c r="J184" s="13"/>
      <c r="K184" s="13"/>
      <c r="L184" s="13"/>
      <c r="M184" s="13"/>
      <c r="N184" s="13"/>
    </row>
    <row r="185" spans="8:14" ht="12.75">
      <c r="H185" s="13"/>
      <c r="I185" s="13"/>
      <c r="J185" s="13"/>
      <c r="K185" s="13"/>
      <c r="L185" s="13"/>
      <c r="M185" s="13"/>
      <c r="N185" s="13"/>
    </row>
    <row r="186" spans="8:14" ht="12.75">
      <c r="H186" s="13"/>
      <c r="I186" s="13"/>
      <c r="J186" s="13"/>
      <c r="K186" s="13"/>
      <c r="L186" s="13"/>
      <c r="M186" s="13"/>
      <c r="N186" s="13"/>
    </row>
    <row r="187" spans="8:14" ht="12.75">
      <c r="H187" s="13"/>
      <c r="I187" s="13"/>
      <c r="J187" s="13"/>
      <c r="K187" s="13"/>
      <c r="L187" s="13"/>
      <c r="M187" s="13"/>
      <c r="N187" s="13"/>
    </row>
    <row r="188" spans="8:14" ht="12.75">
      <c r="H188" s="13"/>
      <c r="I188" s="13"/>
      <c r="J188" s="13"/>
      <c r="K188" s="13"/>
      <c r="L188" s="13"/>
      <c r="M188" s="13"/>
      <c r="N188" s="13"/>
    </row>
    <row r="189" spans="8:14" ht="12.75">
      <c r="H189" s="13"/>
      <c r="I189" s="13"/>
      <c r="J189" s="13"/>
      <c r="K189" s="13"/>
      <c r="L189" s="13"/>
      <c r="M189" s="13"/>
      <c r="N189" s="13"/>
    </row>
    <row r="190" spans="8:14" ht="12.75">
      <c r="H190" s="13"/>
      <c r="I190" s="13"/>
      <c r="J190" s="13"/>
      <c r="K190" s="13"/>
      <c r="L190" s="13"/>
      <c r="M190" s="13"/>
      <c r="N190" s="13"/>
    </row>
    <row r="191" spans="8:14" ht="12.75">
      <c r="H191" s="13"/>
      <c r="I191" s="13"/>
      <c r="J191" s="13"/>
      <c r="K191" s="13"/>
      <c r="L191" s="13"/>
      <c r="M191" s="13"/>
      <c r="N191" s="13"/>
    </row>
    <row r="192" spans="8:14" ht="12.75">
      <c r="H192" s="13"/>
      <c r="I192" s="13"/>
      <c r="J192" s="13"/>
      <c r="K192" s="13"/>
      <c r="L192" s="13"/>
      <c r="M192" s="13"/>
      <c r="N192" s="13"/>
    </row>
    <row r="193" spans="8:14" ht="12.75">
      <c r="H193" s="13"/>
      <c r="I193" s="13"/>
      <c r="J193" s="13"/>
      <c r="K193" s="13"/>
      <c r="L193" s="13"/>
      <c r="M193" s="13"/>
      <c r="N193" s="13"/>
    </row>
    <row r="194" spans="8:14" ht="12.75">
      <c r="H194" s="13"/>
      <c r="I194" s="13"/>
      <c r="J194" s="13"/>
      <c r="K194" s="13"/>
      <c r="L194" s="13"/>
      <c r="M194" s="13"/>
      <c r="N194" s="13"/>
    </row>
    <row r="195" spans="8:14" ht="12.75">
      <c r="H195" s="13"/>
      <c r="I195" s="13"/>
      <c r="J195" s="13"/>
      <c r="K195" s="13"/>
      <c r="L195" s="13"/>
      <c r="M195" s="13"/>
      <c r="N195" s="13"/>
    </row>
    <row r="196" spans="8:14" ht="12.75">
      <c r="H196" s="13"/>
      <c r="I196" s="13"/>
      <c r="J196" s="13"/>
      <c r="K196" s="13"/>
      <c r="L196" s="13"/>
      <c r="M196" s="13"/>
      <c r="N196" s="13"/>
    </row>
    <row r="197" spans="8:14" ht="12.75">
      <c r="H197" s="13"/>
      <c r="I197" s="13"/>
      <c r="J197" s="13"/>
      <c r="K197" s="13"/>
      <c r="L197" s="13"/>
      <c r="M197" s="13"/>
      <c r="N197" s="13"/>
    </row>
    <row r="198" spans="8:14" ht="12.75">
      <c r="H198" s="13"/>
      <c r="I198" s="13"/>
      <c r="J198" s="13"/>
      <c r="K198" s="13"/>
      <c r="L198" s="13"/>
      <c r="M198" s="13"/>
      <c r="N198" s="13"/>
    </row>
    <row r="199" spans="8:14" ht="12.75">
      <c r="H199" s="13"/>
      <c r="I199" s="13"/>
      <c r="J199" s="13"/>
      <c r="K199" s="13"/>
      <c r="L199" s="13"/>
      <c r="M199" s="13"/>
      <c r="N199" s="13"/>
    </row>
    <row r="200" spans="8:14" ht="12.75">
      <c r="H200" s="13"/>
      <c r="I200" s="13"/>
      <c r="J200" s="13"/>
      <c r="K200" s="13"/>
      <c r="L200" s="13"/>
      <c r="M200" s="13"/>
      <c r="N200" s="13"/>
    </row>
    <row r="201" spans="8:14" ht="12.75">
      <c r="H201" s="13"/>
      <c r="I201" s="13"/>
      <c r="J201" s="13"/>
      <c r="K201" s="13"/>
      <c r="L201" s="13"/>
      <c r="M201" s="13"/>
      <c r="N201" s="13"/>
    </row>
    <row r="202" spans="8:14" ht="12.75">
      <c r="H202" s="13"/>
      <c r="I202" s="13"/>
      <c r="J202" s="13"/>
      <c r="K202" s="13"/>
      <c r="L202" s="13"/>
      <c r="M202" s="13"/>
      <c r="N202" s="13"/>
    </row>
    <row r="203" spans="8:14" ht="12.75">
      <c r="H203" s="13"/>
      <c r="I203" s="13"/>
      <c r="J203" s="13"/>
      <c r="K203" s="13"/>
      <c r="L203" s="13"/>
      <c r="M203" s="13"/>
      <c r="N203" s="13"/>
    </row>
    <row r="204" spans="8:14" ht="12.75">
      <c r="H204" s="13"/>
      <c r="I204" s="13"/>
      <c r="J204" s="13"/>
      <c r="K204" s="13"/>
      <c r="L204" s="13"/>
      <c r="M204" s="13"/>
      <c r="N204" s="13"/>
    </row>
    <row r="205" spans="8:14" ht="12.75">
      <c r="H205" s="13"/>
      <c r="I205" s="13"/>
      <c r="J205" s="13"/>
      <c r="K205" s="13"/>
      <c r="L205" s="13"/>
      <c r="M205" s="13"/>
      <c r="N205" s="13"/>
    </row>
    <row r="206" spans="8:14" ht="12.75">
      <c r="H206" s="13"/>
      <c r="I206" s="13"/>
      <c r="J206" s="13"/>
      <c r="K206" s="13"/>
      <c r="L206" s="13"/>
      <c r="M206" s="13"/>
      <c r="N206" s="13"/>
    </row>
    <row r="207" spans="8:14" ht="12.75">
      <c r="H207" s="13"/>
      <c r="I207" s="13"/>
      <c r="J207" s="13"/>
      <c r="K207" s="13"/>
      <c r="L207" s="13"/>
      <c r="M207" s="13"/>
      <c r="N207" s="13"/>
    </row>
    <row r="208" spans="8:14" ht="12.75">
      <c r="H208" s="13"/>
      <c r="I208" s="13"/>
      <c r="J208" s="13"/>
      <c r="K208" s="13"/>
      <c r="L208" s="13"/>
      <c r="M208" s="13"/>
      <c r="N208" s="13"/>
    </row>
    <row r="209" spans="8:14" ht="12.75">
      <c r="H209" s="13"/>
      <c r="I209" s="13"/>
      <c r="J209" s="13"/>
      <c r="K209" s="13"/>
      <c r="L209" s="13"/>
      <c r="M209" s="13"/>
      <c r="N209" s="13"/>
    </row>
    <row r="210" spans="8:14" ht="12.75">
      <c r="H210" s="13"/>
      <c r="I210" s="13"/>
      <c r="J210" s="13"/>
      <c r="K210" s="13"/>
      <c r="L210" s="13"/>
      <c r="M210" s="13"/>
      <c r="N210" s="13"/>
    </row>
    <row r="211" spans="8:14" ht="12.75">
      <c r="H211" s="13"/>
      <c r="I211" s="13"/>
      <c r="J211" s="13"/>
      <c r="K211" s="13"/>
      <c r="L211" s="13"/>
      <c r="M211" s="13"/>
      <c r="N211" s="13"/>
    </row>
    <row r="212" spans="8:14" ht="12.75">
      <c r="H212" s="13"/>
      <c r="I212" s="13"/>
      <c r="J212" s="13"/>
      <c r="K212" s="13"/>
      <c r="L212" s="13"/>
      <c r="M212" s="13"/>
      <c r="N212" s="13"/>
    </row>
    <row r="213" spans="8:14" ht="12.75">
      <c r="H213" s="13"/>
      <c r="I213" s="13"/>
      <c r="J213" s="13"/>
      <c r="K213" s="13"/>
      <c r="L213" s="13"/>
      <c r="M213" s="13"/>
      <c r="N213" s="13"/>
    </row>
    <row r="214" spans="8:14" ht="12.75">
      <c r="H214" s="13"/>
      <c r="I214" s="13"/>
      <c r="J214" s="13"/>
      <c r="K214" s="13"/>
      <c r="L214" s="13"/>
      <c r="M214" s="13"/>
      <c r="N214" s="13"/>
    </row>
    <row r="215" spans="8:14" ht="12.75">
      <c r="H215" s="13"/>
      <c r="I215" s="13"/>
      <c r="J215" s="13"/>
      <c r="K215" s="13"/>
      <c r="L215" s="13"/>
      <c r="M215" s="13"/>
      <c r="N215" s="13"/>
    </row>
    <row r="216" spans="8:14" ht="12.75">
      <c r="H216" s="13"/>
      <c r="I216" s="13"/>
      <c r="J216" s="13"/>
      <c r="K216" s="13"/>
      <c r="L216" s="13"/>
      <c r="M216" s="13"/>
      <c r="N216" s="13"/>
    </row>
    <row r="217" spans="8:14" ht="12.75">
      <c r="H217" s="13"/>
      <c r="I217" s="13"/>
      <c r="J217" s="13"/>
      <c r="K217" s="13"/>
      <c r="L217" s="13"/>
      <c r="M217" s="13"/>
      <c r="N217" s="13"/>
    </row>
    <row r="218" spans="8:14" ht="12.75">
      <c r="H218" s="13"/>
      <c r="I218" s="13"/>
      <c r="J218" s="13"/>
      <c r="K218" s="13"/>
      <c r="L218" s="13"/>
      <c r="M218" s="13"/>
      <c r="N218" s="13"/>
    </row>
    <row r="219" spans="8:14" ht="12.75">
      <c r="H219" s="13"/>
      <c r="I219" s="13"/>
      <c r="J219" s="13"/>
      <c r="K219" s="13"/>
      <c r="L219" s="13"/>
      <c r="M219" s="13"/>
      <c r="N219" s="13"/>
    </row>
    <row r="220" spans="8:14" ht="12.75">
      <c r="H220" s="13"/>
      <c r="I220" s="13"/>
      <c r="J220" s="13"/>
      <c r="K220" s="13"/>
      <c r="L220" s="13"/>
      <c r="M220" s="13"/>
      <c r="N220" s="13"/>
    </row>
    <row r="221" spans="8:14" ht="12.75">
      <c r="H221" s="13"/>
      <c r="I221" s="13"/>
      <c r="J221" s="13"/>
      <c r="K221" s="13"/>
      <c r="L221" s="13"/>
      <c r="M221" s="13"/>
      <c r="N221" s="13"/>
    </row>
    <row r="222" spans="8:14" ht="12.75">
      <c r="H222" s="13"/>
      <c r="I222" s="13"/>
      <c r="J222" s="13"/>
      <c r="K222" s="13"/>
      <c r="L222" s="13"/>
      <c r="M222" s="13"/>
      <c r="N222" s="13"/>
    </row>
    <row r="223" spans="8:14" ht="12.75">
      <c r="H223" s="13"/>
      <c r="I223" s="13"/>
      <c r="J223" s="13"/>
      <c r="K223" s="13"/>
      <c r="L223" s="13"/>
      <c r="M223" s="13"/>
      <c r="N223" s="13"/>
    </row>
    <row r="224" spans="8:14" ht="12.75">
      <c r="H224" s="13"/>
      <c r="I224" s="13"/>
      <c r="J224" s="13"/>
      <c r="K224" s="13"/>
      <c r="L224" s="13"/>
      <c r="M224" s="13"/>
      <c r="N224" s="13"/>
    </row>
    <row r="225" spans="8:14" ht="12.75">
      <c r="H225" s="13"/>
      <c r="I225" s="13"/>
      <c r="J225" s="13"/>
      <c r="K225" s="13"/>
      <c r="L225" s="13"/>
      <c r="M225" s="13"/>
      <c r="N225" s="13"/>
    </row>
    <row r="226" spans="8:14" ht="12.75">
      <c r="H226" s="13"/>
      <c r="I226" s="13"/>
      <c r="J226" s="13"/>
      <c r="K226" s="13"/>
      <c r="L226" s="13"/>
      <c r="M226" s="13"/>
      <c r="N226" s="13"/>
    </row>
    <row r="227" spans="8:14" ht="12.75">
      <c r="H227" s="13"/>
      <c r="I227" s="13"/>
      <c r="J227" s="13"/>
      <c r="K227" s="13"/>
      <c r="L227" s="13"/>
      <c r="M227" s="13"/>
      <c r="N227" s="13"/>
    </row>
    <row r="228" spans="8:14" ht="12.75">
      <c r="H228" s="13"/>
      <c r="I228" s="13"/>
      <c r="J228" s="13"/>
      <c r="K228" s="13"/>
      <c r="L228" s="13"/>
      <c r="M228" s="13"/>
      <c r="N228" s="13"/>
    </row>
    <row r="229" spans="8:14" ht="12.75">
      <c r="H229" s="13"/>
      <c r="I229" s="13"/>
      <c r="J229" s="13"/>
      <c r="K229" s="13"/>
      <c r="L229" s="13"/>
      <c r="M229" s="13"/>
      <c r="N229" s="13"/>
    </row>
    <row r="230" spans="8:14" ht="12.75">
      <c r="H230" s="13"/>
      <c r="I230" s="13"/>
      <c r="J230" s="13"/>
      <c r="K230" s="13"/>
      <c r="L230" s="13"/>
      <c r="M230" s="13"/>
      <c r="N230" s="13"/>
    </row>
    <row r="231" spans="8:14" ht="12.75">
      <c r="H231" s="13"/>
      <c r="I231" s="13"/>
      <c r="J231" s="13"/>
      <c r="K231" s="13"/>
      <c r="L231" s="13"/>
      <c r="M231" s="13"/>
      <c r="N231" s="13"/>
    </row>
    <row r="232" spans="8:14" ht="12.75">
      <c r="H232" s="13"/>
      <c r="I232" s="13"/>
      <c r="J232" s="13"/>
      <c r="K232" s="13"/>
      <c r="L232" s="13"/>
      <c r="M232" s="13"/>
      <c r="N232" s="13"/>
    </row>
    <row r="233" spans="8:14" ht="12.75">
      <c r="H233" s="13"/>
      <c r="I233" s="13"/>
      <c r="J233" s="13"/>
      <c r="K233" s="13"/>
      <c r="L233" s="13"/>
      <c r="M233" s="13"/>
      <c r="N233" s="13"/>
    </row>
    <row r="234" spans="8:14" ht="12.75">
      <c r="H234" s="13"/>
      <c r="I234" s="13"/>
      <c r="J234" s="13"/>
      <c r="K234" s="13"/>
      <c r="L234" s="13"/>
      <c r="M234" s="13"/>
      <c r="N234" s="13"/>
    </row>
    <row r="235" spans="8:14" ht="12.75">
      <c r="H235" s="13"/>
      <c r="I235" s="13"/>
      <c r="J235" s="13"/>
      <c r="K235" s="13"/>
      <c r="L235" s="13"/>
      <c r="M235" s="13"/>
      <c r="N235" s="13"/>
    </row>
    <row r="236" spans="8:14" ht="12.75">
      <c r="H236" s="13"/>
      <c r="I236" s="13"/>
      <c r="J236" s="13"/>
      <c r="K236" s="13"/>
      <c r="L236" s="13"/>
      <c r="M236" s="13"/>
      <c r="N236" s="13"/>
    </row>
    <row r="237" spans="8:14" ht="12.75">
      <c r="H237" s="13"/>
      <c r="I237" s="13"/>
      <c r="J237" s="13"/>
      <c r="K237" s="13"/>
      <c r="L237" s="13"/>
      <c r="M237" s="13"/>
      <c r="N237" s="13"/>
    </row>
    <row r="238" spans="8:14" ht="12.75">
      <c r="H238" s="13"/>
      <c r="I238" s="13"/>
      <c r="J238" s="13"/>
      <c r="K238" s="13"/>
      <c r="L238" s="13"/>
      <c r="M238" s="13"/>
      <c r="N238" s="13"/>
    </row>
    <row r="239" spans="8:14" ht="12.75">
      <c r="H239" s="13"/>
      <c r="I239" s="13"/>
      <c r="J239" s="13"/>
      <c r="K239" s="13"/>
      <c r="L239" s="13"/>
      <c r="M239" s="13"/>
      <c r="N239" s="13"/>
    </row>
    <row r="240" spans="8:14" ht="12.75">
      <c r="H240" s="13"/>
      <c r="I240" s="13"/>
      <c r="J240" s="13"/>
      <c r="K240" s="13"/>
      <c r="L240" s="13"/>
      <c r="M240" s="13"/>
      <c r="N240" s="13"/>
    </row>
    <row r="241" spans="8:14" ht="12.75">
      <c r="H241" s="13"/>
      <c r="I241" s="13"/>
      <c r="J241" s="13"/>
      <c r="K241" s="13"/>
      <c r="L241" s="13"/>
      <c r="M241" s="13"/>
      <c r="N241" s="13"/>
    </row>
    <row r="242" spans="8:14" ht="12.75">
      <c r="H242" s="13"/>
      <c r="I242" s="13"/>
      <c r="J242" s="13"/>
      <c r="K242" s="13"/>
      <c r="L242" s="13"/>
      <c r="M242" s="13"/>
      <c r="N242" s="13"/>
    </row>
    <row r="243" spans="8:14" ht="12.75">
      <c r="H243" s="13"/>
      <c r="I243" s="13"/>
      <c r="J243" s="13"/>
      <c r="K243" s="13"/>
      <c r="L243" s="13"/>
      <c r="M243" s="13"/>
      <c r="N243" s="13"/>
    </row>
    <row r="244" spans="8:14" ht="12.75">
      <c r="H244" s="13"/>
      <c r="I244" s="13"/>
      <c r="J244" s="13"/>
      <c r="K244" s="13"/>
      <c r="L244" s="13"/>
      <c r="M244" s="13"/>
      <c r="N244" s="13"/>
    </row>
    <row r="245" spans="8:14" ht="12.75">
      <c r="H245" s="13"/>
      <c r="I245" s="13"/>
      <c r="J245" s="13"/>
      <c r="K245" s="13"/>
      <c r="L245" s="13"/>
      <c r="M245" s="13"/>
      <c r="N245" s="13"/>
    </row>
    <row r="246" spans="8:14" ht="12.75">
      <c r="H246" s="13"/>
      <c r="I246" s="13"/>
      <c r="J246" s="13"/>
      <c r="K246" s="13"/>
      <c r="L246" s="13"/>
      <c r="M246" s="13"/>
      <c r="N246" s="13"/>
    </row>
    <row r="247" spans="8:14" ht="12.75">
      <c r="H247" s="13"/>
      <c r="I247" s="13"/>
      <c r="J247" s="13"/>
      <c r="K247" s="13"/>
      <c r="L247" s="13"/>
      <c r="M247" s="13"/>
      <c r="N247" s="13"/>
    </row>
    <row r="248" spans="8:14" ht="12.75">
      <c r="H248" s="13"/>
      <c r="I248" s="13"/>
      <c r="J248" s="13"/>
      <c r="K248" s="13"/>
      <c r="L248" s="13"/>
      <c r="M248" s="13"/>
      <c r="N248" s="13"/>
    </row>
    <row r="249" spans="8:14" ht="12.75">
      <c r="H249" s="13"/>
      <c r="I249" s="13"/>
      <c r="J249" s="13"/>
      <c r="K249" s="13"/>
      <c r="L249" s="13"/>
      <c r="M249" s="13"/>
      <c r="N249" s="13"/>
    </row>
    <row r="250" spans="8:14" ht="12.75">
      <c r="H250" s="13"/>
      <c r="I250" s="13"/>
      <c r="J250" s="13"/>
      <c r="K250" s="13"/>
      <c r="L250" s="13"/>
      <c r="M250" s="13"/>
      <c r="N250" s="13"/>
    </row>
    <row r="251" spans="8:14" ht="12.75">
      <c r="H251" s="13"/>
      <c r="I251" s="13"/>
      <c r="J251" s="13"/>
      <c r="K251" s="13"/>
      <c r="L251" s="13"/>
      <c r="M251" s="13"/>
      <c r="N251" s="13"/>
    </row>
    <row r="252" spans="8:14" ht="12.75">
      <c r="H252" s="13"/>
      <c r="I252" s="13"/>
      <c r="J252" s="13"/>
      <c r="K252" s="13"/>
      <c r="L252" s="13"/>
      <c r="M252" s="13"/>
      <c r="N252" s="13"/>
    </row>
    <row r="253" spans="8:14" ht="12.75">
      <c r="H253" s="13"/>
      <c r="I253" s="13"/>
      <c r="J253" s="13"/>
      <c r="K253" s="13"/>
      <c r="L253" s="13"/>
      <c r="M253" s="13"/>
      <c r="N253" s="13"/>
    </row>
    <row r="254" spans="8:14" ht="12.75">
      <c r="H254" s="13"/>
      <c r="I254" s="13"/>
      <c r="J254" s="13"/>
      <c r="K254" s="13"/>
      <c r="L254" s="13"/>
      <c r="M254" s="13"/>
      <c r="N254" s="13"/>
    </row>
    <row r="255" spans="8:14" ht="12.75">
      <c r="H255" s="13"/>
      <c r="I255" s="13"/>
      <c r="J255" s="13"/>
      <c r="K255" s="13"/>
      <c r="L255" s="13"/>
      <c r="M255" s="13"/>
      <c r="N255" s="13"/>
    </row>
    <row r="256" spans="8:14" ht="12.75">
      <c r="H256" s="13"/>
      <c r="I256" s="13"/>
      <c r="J256" s="13"/>
      <c r="K256" s="13"/>
      <c r="L256" s="13"/>
      <c r="M256" s="13"/>
      <c r="N256" s="13"/>
    </row>
    <row r="257" spans="8:14" ht="12.75">
      <c r="H257" s="13"/>
      <c r="I257" s="13"/>
      <c r="J257" s="13"/>
      <c r="K257" s="13"/>
      <c r="L257" s="13"/>
      <c r="M257" s="13"/>
      <c r="N257" s="13"/>
    </row>
    <row r="258" spans="8:14" ht="12.75">
      <c r="H258" s="13"/>
      <c r="I258" s="13"/>
      <c r="J258" s="13"/>
      <c r="K258" s="13"/>
      <c r="L258" s="13"/>
      <c r="M258" s="13"/>
      <c r="N258" s="13"/>
    </row>
    <row r="259" spans="8:14" ht="12.75">
      <c r="H259" s="13"/>
      <c r="I259" s="13"/>
      <c r="J259" s="13"/>
      <c r="K259" s="13"/>
      <c r="L259" s="13"/>
      <c r="M259" s="13"/>
      <c r="N259" s="13"/>
    </row>
    <row r="260" spans="8:14" ht="12.75">
      <c r="H260" s="13"/>
      <c r="I260" s="13"/>
      <c r="J260" s="13"/>
      <c r="K260" s="13"/>
      <c r="L260" s="13"/>
      <c r="M260" s="13"/>
      <c r="N260" s="13"/>
    </row>
    <row r="261" spans="8:14" ht="12.75">
      <c r="H261" s="13"/>
      <c r="I261" s="13"/>
      <c r="J261" s="13"/>
      <c r="K261" s="13"/>
      <c r="L261" s="13"/>
      <c r="M261" s="13"/>
      <c r="N261" s="13"/>
    </row>
    <row r="262" spans="8:14" ht="12.75">
      <c r="H262" s="13"/>
      <c r="I262" s="13"/>
      <c r="J262" s="13"/>
      <c r="K262" s="13"/>
      <c r="L262" s="13"/>
      <c r="M262" s="13"/>
      <c r="N262" s="13"/>
    </row>
    <row r="263" spans="8:14" ht="12.75">
      <c r="H263" s="13"/>
      <c r="I263" s="13"/>
      <c r="J263" s="13"/>
      <c r="K263" s="13"/>
      <c r="L263" s="13"/>
      <c r="M263" s="13"/>
      <c r="N263" s="13"/>
    </row>
    <row r="264" spans="8:14" ht="12.75">
      <c r="H264" s="13"/>
      <c r="I264" s="13"/>
      <c r="J264" s="13"/>
      <c r="K264" s="13"/>
      <c r="L264" s="13"/>
      <c r="M264" s="13"/>
      <c r="N264" s="13"/>
    </row>
    <row r="265" spans="8:14" ht="12.75">
      <c r="H265" s="13"/>
      <c r="I265" s="13"/>
      <c r="J265" s="13"/>
      <c r="K265" s="13"/>
      <c r="L265" s="13"/>
      <c r="M265" s="13"/>
      <c r="N265" s="13"/>
    </row>
    <row r="266" spans="8:14" ht="12.75">
      <c r="H266" s="13"/>
      <c r="I266" s="13"/>
      <c r="J266" s="13"/>
      <c r="K266" s="13"/>
      <c r="L266" s="13"/>
      <c r="M266" s="13"/>
      <c r="N266" s="13"/>
    </row>
    <row r="267" spans="8:14" ht="12.75">
      <c r="H267" s="13"/>
      <c r="I267" s="13"/>
      <c r="J267" s="13"/>
      <c r="K267" s="13"/>
      <c r="L267" s="13"/>
      <c r="M267" s="13"/>
      <c r="N267" s="13"/>
    </row>
    <row r="268" spans="8:14" ht="12.75">
      <c r="H268" s="13"/>
      <c r="I268" s="13"/>
      <c r="J268" s="13"/>
      <c r="K268" s="13"/>
      <c r="L268" s="13"/>
      <c r="M268" s="13"/>
      <c r="N268" s="13"/>
    </row>
    <row r="269" spans="8:14" ht="12.75">
      <c r="H269" s="13"/>
      <c r="I269" s="13"/>
      <c r="J269" s="13"/>
      <c r="K269" s="13"/>
      <c r="L269" s="13"/>
      <c r="M269" s="13"/>
      <c r="N269" s="13"/>
    </row>
    <row r="270" spans="8:14" ht="12.75">
      <c r="H270" s="13"/>
      <c r="I270" s="13"/>
      <c r="J270" s="13"/>
      <c r="K270" s="13"/>
      <c r="L270" s="13"/>
      <c r="M270" s="13"/>
      <c r="N270" s="13"/>
    </row>
    <row r="271" spans="8:14" ht="12.75">
      <c r="H271" s="13"/>
      <c r="I271" s="13"/>
      <c r="J271" s="13"/>
      <c r="K271" s="13"/>
      <c r="L271" s="13"/>
      <c r="M271" s="13"/>
      <c r="N271" s="13"/>
    </row>
    <row r="272" spans="8:14" ht="12.75">
      <c r="H272" s="13"/>
      <c r="I272" s="13"/>
      <c r="J272" s="13"/>
      <c r="K272" s="13"/>
      <c r="L272" s="13"/>
      <c r="M272" s="13"/>
      <c r="N272" s="13"/>
    </row>
    <row r="273" spans="8:14" ht="12.75">
      <c r="H273" s="13"/>
      <c r="I273" s="13"/>
      <c r="J273" s="13"/>
      <c r="K273" s="13"/>
      <c r="L273" s="13"/>
      <c r="M273" s="13"/>
      <c r="N273" s="13"/>
    </row>
    <row r="274" spans="8:14" ht="12.75">
      <c r="H274" s="13"/>
      <c r="I274" s="13"/>
      <c r="J274" s="13"/>
      <c r="K274" s="13"/>
      <c r="L274" s="13"/>
      <c r="M274" s="13"/>
      <c r="N274" s="13"/>
    </row>
    <row r="275" spans="8:14" ht="12.75">
      <c r="H275" s="13"/>
      <c r="I275" s="13"/>
      <c r="J275" s="13"/>
      <c r="K275" s="13"/>
      <c r="L275" s="13"/>
      <c r="M275" s="13"/>
      <c r="N275" s="13"/>
    </row>
    <row r="276" spans="8:14" ht="12.75">
      <c r="H276" s="13"/>
      <c r="I276" s="13"/>
      <c r="J276" s="13"/>
      <c r="K276" s="13"/>
      <c r="L276" s="13"/>
      <c r="M276" s="13"/>
      <c r="N276" s="13"/>
    </row>
    <row r="277" spans="8:14" ht="12.75">
      <c r="H277" s="13"/>
      <c r="I277" s="13"/>
      <c r="J277" s="13"/>
      <c r="K277" s="13"/>
      <c r="L277" s="13"/>
      <c r="M277" s="13"/>
      <c r="N277" s="13"/>
    </row>
    <row r="278" spans="8:14" ht="12.75">
      <c r="H278" s="13"/>
      <c r="I278" s="13"/>
      <c r="J278" s="13"/>
      <c r="K278" s="13"/>
      <c r="L278" s="13"/>
      <c r="M278" s="13"/>
      <c r="N278" s="13"/>
    </row>
    <row r="279" spans="8:14" ht="12.75">
      <c r="H279" s="13"/>
      <c r="I279" s="13"/>
      <c r="J279" s="13"/>
      <c r="K279" s="13"/>
      <c r="L279" s="13"/>
      <c r="M279" s="13"/>
      <c r="N279" s="13"/>
    </row>
    <row r="280" spans="8:14" ht="12.75">
      <c r="H280" s="13"/>
      <c r="I280" s="13"/>
      <c r="J280" s="13"/>
      <c r="K280" s="13"/>
      <c r="L280" s="13"/>
      <c r="M280" s="13"/>
      <c r="N280" s="13"/>
    </row>
    <row r="281" spans="8:14" ht="12.75">
      <c r="H281" s="13"/>
      <c r="I281" s="13"/>
      <c r="J281" s="13"/>
      <c r="K281" s="13"/>
      <c r="L281" s="13"/>
      <c r="M281" s="13"/>
      <c r="N281" s="13"/>
    </row>
    <row r="282" spans="8:14" ht="12.75">
      <c r="H282" s="13"/>
      <c r="I282" s="13"/>
      <c r="J282" s="13"/>
      <c r="K282" s="13"/>
      <c r="L282" s="13"/>
      <c r="M282" s="13"/>
      <c r="N282" s="13"/>
    </row>
    <row r="283" spans="8:14" ht="12.75">
      <c r="H283" s="13"/>
      <c r="I283" s="13"/>
      <c r="J283" s="13"/>
      <c r="K283" s="13"/>
      <c r="L283" s="13"/>
      <c r="M283" s="13"/>
      <c r="N283" s="13"/>
    </row>
    <row r="284" spans="8:14" ht="12.75">
      <c r="H284" s="13"/>
      <c r="I284" s="13"/>
      <c r="J284" s="13"/>
      <c r="K284" s="13"/>
      <c r="L284" s="13"/>
      <c r="M284" s="13"/>
      <c r="N284" s="13"/>
    </row>
    <row r="285" spans="8:14" ht="12.75">
      <c r="H285" s="13"/>
      <c r="I285" s="13"/>
      <c r="J285" s="13"/>
      <c r="K285" s="13"/>
      <c r="L285" s="13"/>
      <c r="M285" s="13"/>
      <c r="N285" s="13"/>
    </row>
    <row r="286" spans="8:14" ht="12.75">
      <c r="H286" s="13"/>
      <c r="I286" s="13"/>
      <c r="J286" s="13"/>
      <c r="K286" s="13"/>
      <c r="L286" s="13"/>
      <c r="M286" s="13"/>
      <c r="N286" s="13"/>
    </row>
    <row r="287" spans="8:14" ht="12.75">
      <c r="H287" s="13"/>
      <c r="I287" s="13"/>
      <c r="J287" s="13"/>
      <c r="K287" s="13"/>
      <c r="L287" s="13"/>
      <c r="M287" s="13"/>
      <c r="N287" s="13"/>
    </row>
    <row r="288" spans="8:14" ht="12.75">
      <c r="H288" s="13"/>
      <c r="I288" s="13"/>
      <c r="J288" s="13"/>
      <c r="K288" s="13"/>
      <c r="L288" s="13"/>
      <c r="M288" s="13"/>
      <c r="N288" s="13"/>
    </row>
    <row r="289" spans="8:14" ht="12.75">
      <c r="H289" s="13"/>
      <c r="I289" s="13"/>
      <c r="J289" s="13"/>
      <c r="K289" s="13"/>
      <c r="L289" s="13"/>
      <c r="M289" s="13"/>
      <c r="N289" s="13"/>
    </row>
    <row r="290" spans="8:14" ht="12.75">
      <c r="H290" s="13"/>
      <c r="I290" s="13"/>
      <c r="J290" s="13"/>
      <c r="K290" s="13"/>
      <c r="L290" s="13"/>
      <c r="M290" s="13"/>
      <c r="N290" s="13"/>
    </row>
    <row r="291" spans="8:14" ht="12.75">
      <c r="H291" s="13"/>
      <c r="I291" s="13"/>
      <c r="J291" s="13"/>
      <c r="K291" s="13"/>
      <c r="L291" s="13"/>
      <c r="M291" s="13"/>
      <c r="N291" s="13"/>
    </row>
    <row r="292" spans="8:14" ht="12.75">
      <c r="H292" s="13"/>
      <c r="I292" s="13"/>
      <c r="J292" s="13"/>
      <c r="K292" s="13"/>
      <c r="L292" s="13"/>
      <c r="M292" s="13"/>
      <c r="N292" s="13"/>
    </row>
    <row r="293" spans="8:14" ht="12.75">
      <c r="H293" s="13"/>
      <c r="I293" s="13"/>
      <c r="J293" s="13"/>
      <c r="K293" s="13"/>
      <c r="L293" s="13"/>
      <c r="M293" s="13"/>
      <c r="N293" s="13"/>
    </row>
    <row r="294" spans="8:14" ht="12.75">
      <c r="H294" s="13"/>
      <c r="I294" s="13"/>
      <c r="J294" s="13"/>
      <c r="K294" s="13"/>
      <c r="L294" s="13"/>
      <c r="M294" s="13"/>
      <c r="N294" s="13"/>
    </row>
    <row r="295" spans="8:14" ht="12.75">
      <c r="H295" s="13"/>
      <c r="I295" s="13"/>
      <c r="J295" s="13"/>
      <c r="K295" s="13"/>
      <c r="L295" s="13"/>
      <c r="M295" s="13"/>
      <c r="N295" s="13"/>
    </row>
    <row r="296" spans="8:14" ht="12.75">
      <c r="H296" s="13"/>
      <c r="I296" s="13"/>
      <c r="J296" s="13"/>
      <c r="K296" s="13"/>
      <c r="L296" s="13"/>
      <c r="M296" s="13"/>
      <c r="N296" s="13"/>
    </row>
    <row r="297" spans="8:14" ht="12.75">
      <c r="H297" s="13"/>
      <c r="I297" s="13"/>
      <c r="J297" s="13"/>
      <c r="K297" s="13"/>
      <c r="L297" s="13"/>
      <c r="M297" s="13"/>
      <c r="N297" s="13"/>
    </row>
    <row r="298" spans="8:14" ht="12.75">
      <c r="H298" s="13"/>
      <c r="I298" s="13"/>
      <c r="J298" s="13"/>
      <c r="K298" s="13"/>
      <c r="L298" s="13"/>
      <c r="M298" s="13"/>
      <c r="N298" s="13"/>
    </row>
    <row r="299" spans="8:14" ht="12.75">
      <c r="H299" s="13"/>
      <c r="I299" s="13"/>
      <c r="J299" s="13"/>
      <c r="K299" s="13"/>
      <c r="L299" s="13"/>
      <c r="M299" s="13"/>
      <c r="N299" s="13"/>
    </row>
    <row r="300" spans="8:14" ht="12.75">
      <c r="H300" s="13"/>
      <c r="I300" s="13"/>
      <c r="J300" s="13"/>
      <c r="K300" s="13"/>
      <c r="L300" s="13"/>
      <c r="M300" s="13"/>
      <c r="N300" s="13"/>
    </row>
    <row r="301" spans="8:14" ht="12.75">
      <c r="H301" s="13"/>
      <c r="I301" s="13"/>
      <c r="J301" s="13"/>
      <c r="K301" s="13"/>
      <c r="L301" s="13"/>
      <c r="M301" s="13"/>
      <c r="N301" s="13"/>
    </row>
    <row r="302" spans="8:14" ht="12.75">
      <c r="H302" s="13"/>
      <c r="I302" s="13"/>
      <c r="J302" s="13"/>
      <c r="K302" s="13"/>
      <c r="L302" s="13"/>
      <c r="M302" s="13"/>
      <c r="N302" s="13"/>
    </row>
    <row r="303" spans="8:14" ht="12.75">
      <c r="H303" s="13"/>
      <c r="I303" s="13"/>
      <c r="J303" s="13"/>
      <c r="K303" s="13"/>
      <c r="L303" s="13"/>
      <c r="M303" s="13"/>
      <c r="N303" s="13"/>
    </row>
    <row r="304" spans="8:14" ht="12.75">
      <c r="H304" s="13"/>
      <c r="I304" s="13"/>
      <c r="J304" s="13"/>
      <c r="K304" s="13"/>
      <c r="L304" s="13"/>
      <c r="M304" s="13"/>
      <c r="N304" s="13"/>
    </row>
    <row r="305" spans="8:14" ht="12.75">
      <c r="H305" s="13"/>
      <c r="I305" s="13"/>
      <c r="J305" s="13"/>
      <c r="K305" s="13"/>
      <c r="L305" s="13"/>
      <c r="M305" s="13"/>
      <c r="N305" s="13"/>
    </row>
    <row r="306" spans="8:14" ht="12.75">
      <c r="H306" s="13"/>
      <c r="I306" s="13"/>
      <c r="J306" s="13"/>
      <c r="K306" s="13"/>
      <c r="L306" s="13"/>
      <c r="M306" s="13"/>
      <c r="N306" s="13"/>
    </row>
    <row r="307" spans="8:14" ht="12.75">
      <c r="H307" s="13"/>
      <c r="I307" s="13"/>
      <c r="J307" s="13"/>
      <c r="K307" s="13"/>
      <c r="L307" s="13"/>
      <c r="M307" s="13"/>
      <c r="N307" s="13"/>
    </row>
    <row r="308" spans="8:14" ht="12.75">
      <c r="H308" s="13"/>
      <c r="I308" s="13"/>
      <c r="J308" s="13"/>
      <c r="K308" s="13"/>
      <c r="L308" s="13"/>
      <c r="M308" s="13"/>
      <c r="N308" s="13"/>
    </row>
    <row r="309" spans="8:14" ht="12.75">
      <c r="H309" s="13"/>
      <c r="I309" s="13"/>
      <c r="J309" s="13"/>
      <c r="K309" s="13"/>
      <c r="L309" s="13"/>
      <c r="M309" s="13"/>
      <c r="N309" s="13"/>
    </row>
    <row r="310" spans="8:14" ht="12.75">
      <c r="H310" s="13"/>
      <c r="I310" s="13"/>
      <c r="J310" s="13"/>
      <c r="K310" s="13"/>
      <c r="L310" s="13"/>
      <c r="M310" s="13"/>
      <c r="N310" s="13"/>
    </row>
    <row r="311" spans="8:14" ht="12.75">
      <c r="H311" s="13"/>
      <c r="I311" s="13"/>
      <c r="J311" s="13"/>
      <c r="K311" s="13"/>
      <c r="L311" s="13"/>
      <c r="M311" s="13"/>
      <c r="N311" s="13"/>
    </row>
    <row r="312" spans="8:14" ht="12.75">
      <c r="H312" s="13"/>
      <c r="I312" s="13"/>
      <c r="J312" s="13"/>
      <c r="K312" s="13"/>
      <c r="L312" s="13"/>
      <c r="M312" s="13"/>
      <c r="N312" s="13"/>
    </row>
    <row r="313" spans="8:14" ht="12.75">
      <c r="H313" s="13"/>
      <c r="I313" s="13"/>
      <c r="J313" s="13"/>
      <c r="K313" s="13"/>
      <c r="L313" s="13"/>
      <c r="M313" s="13"/>
      <c r="N313" s="13"/>
    </row>
    <row r="314" spans="8:14" ht="12.75">
      <c r="H314" s="13"/>
      <c r="I314" s="13"/>
      <c r="J314" s="13"/>
      <c r="K314" s="13"/>
      <c r="L314" s="13"/>
      <c r="M314" s="13"/>
      <c r="N314" s="13"/>
    </row>
    <row r="315" spans="8:14" ht="12.75">
      <c r="H315" s="13"/>
      <c r="I315" s="13"/>
      <c r="J315" s="13"/>
      <c r="K315" s="13"/>
      <c r="L315" s="13"/>
      <c r="M315" s="13"/>
      <c r="N315" s="13"/>
    </row>
    <row r="316" spans="8:14" ht="12.75">
      <c r="H316" s="13"/>
      <c r="I316" s="13"/>
      <c r="J316" s="13"/>
      <c r="K316" s="13"/>
      <c r="L316" s="13"/>
      <c r="M316" s="13"/>
      <c r="N316" s="13"/>
    </row>
    <row r="317" spans="8:14" ht="12.75">
      <c r="H317" s="13"/>
      <c r="I317" s="13"/>
      <c r="J317" s="13"/>
      <c r="K317" s="13"/>
      <c r="L317" s="13"/>
      <c r="M317" s="13"/>
      <c r="N317" s="13"/>
    </row>
    <row r="318" spans="8:14" ht="12.75">
      <c r="H318" s="13"/>
      <c r="I318" s="13"/>
      <c r="J318" s="13"/>
      <c r="K318" s="13"/>
      <c r="L318" s="13"/>
      <c r="M318" s="13"/>
      <c r="N318" s="13"/>
    </row>
    <row r="319" spans="8:14" ht="12.75">
      <c r="H319" s="13"/>
      <c r="I319" s="13"/>
      <c r="J319" s="13"/>
      <c r="K319" s="13"/>
      <c r="L319" s="13"/>
      <c r="M319" s="13"/>
      <c r="N319" s="13"/>
    </row>
    <row r="320" spans="8:14" ht="12.75">
      <c r="H320" s="13"/>
      <c r="I320" s="13"/>
      <c r="J320" s="13"/>
      <c r="K320" s="13"/>
      <c r="L320" s="13"/>
      <c r="M320" s="13"/>
      <c r="N320" s="13"/>
    </row>
    <row r="321" spans="8:14" ht="12.75">
      <c r="H321" s="13"/>
      <c r="I321" s="13"/>
      <c r="J321" s="13"/>
      <c r="K321" s="13"/>
      <c r="L321" s="13"/>
      <c r="M321" s="13"/>
      <c r="N321" s="13"/>
    </row>
    <row r="322" spans="8:14" ht="12.75">
      <c r="H322" s="13"/>
      <c r="I322" s="13"/>
      <c r="J322" s="13"/>
      <c r="K322" s="13"/>
      <c r="L322" s="13"/>
      <c r="M322" s="13"/>
      <c r="N322" s="13"/>
    </row>
    <row r="323" spans="8:14" ht="12.75">
      <c r="H323" s="13"/>
      <c r="I323" s="13"/>
      <c r="J323" s="13"/>
      <c r="K323" s="13"/>
      <c r="L323" s="13"/>
      <c r="M323" s="13"/>
      <c r="N323" s="13"/>
    </row>
    <row r="324" spans="8:14" ht="12.75">
      <c r="H324" s="13"/>
      <c r="I324" s="13"/>
      <c r="J324" s="13"/>
      <c r="K324" s="13"/>
      <c r="L324" s="13"/>
      <c r="M324" s="13"/>
      <c r="N324" s="13"/>
    </row>
    <row r="325" spans="8:14" ht="12.75">
      <c r="H325" s="13"/>
      <c r="I325" s="13"/>
      <c r="J325" s="13"/>
      <c r="K325" s="13"/>
      <c r="L325" s="13"/>
      <c r="M325" s="13"/>
      <c r="N325" s="13"/>
    </row>
    <row r="326" spans="8:14" ht="12.75">
      <c r="H326" s="13"/>
      <c r="I326" s="13"/>
      <c r="J326" s="13"/>
      <c r="K326" s="13"/>
      <c r="L326" s="13"/>
      <c r="M326" s="13"/>
      <c r="N326" s="13"/>
    </row>
    <row r="327" spans="8:14" ht="12.75">
      <c r="H327" s="13"/>
      <c r="I327" s="13"/>
      <c r="J327" s="13"/>
      <c r="K327" s="13"/>
      <c r="L327" s="13"/>
      <c r="M327" s="13"/>
      <c r="N327" s="13"/>
    </row>
    <row r="328" spans="8:14" ht="12.75">
      <c r="H328" s="13"/>
      <c r="I328" s="13"/>
      <c r="J328" s="13"/>
      <c r="K328" s="13"/>
      <c r="L328" s="13"/>
      <c r="M328" s="13"/>
      <c r="N328" s="13"/>
    </row>
    <row r="329" spans="8:14" ht="12.75">
      <c r="H329" s="13"/>
      <c r="I329" s="13"/>
      <c r="J329" s="13"/>
      <c r="K329" s="13"/>
      <c r="L329" s="13"/>
      <c r="M329" s="13"/>
      <c r="N329" s="13"/>
    </row>
    <row r="330" spans="8:14" ht="12.75">
      <c r="H330" s="13"/>
      <c r="I330" s="13"/>
      <c r="J330" s="13"/>
      <c r="K330" s="13"/>
      <c r="L330" s="13"/>
      <c r="M330" s="13"/>
      <c r="N330" s="13"/>
    </row>
    <row r="331" spans="8:14" ht="12.75">
      <c r="H331" s="13"/>
      <c r="I331" s="13"/>
      <c r="J331" s="13"/>
      <c r="K331" s="13"/>
      <c r="L331" s="13"/>
      <c r="M331" s="13"/>
      <c r="N331" s="13"/>
    </row>
    <row r="332" spans="8:14" ht="12.75">
      <c r="H332" s="13"/>
      <c r="I332" s="13"/>
      <c r="J332" s="13"/>
      <c r="K332" s="13"/>
      <c r="L332" s="13"/>
      <c r="M332" s="13"/>
      <c r="N332" s="13"/>
    </row>
    <row r="333" spans="8:14" ht="12.75">
      <c r="H333" s="13"/>
      <c r="I333" s="13"/>
      <c r="J333" s="13"/>
      <c r="K333" s="13"/>
      <c r="L333" s="13"/>
      <c r="M333" s="13"/>
      <c r="N333" s="13"/>
    </row>
    <row r="334" spans="8:14" ht="12.75">
      <c r="H334" s="13"/>
      <c r="I334" s="13"/>
      <c r="J334" s="13"/>
      <c r="K334" s="13"/>
      <c r="L334" s="13"/>
      <c r="M334" s="13"/>
      <c r="N334" s="13"/>
    </row>
    <row r="335" spans="8:14" ht="12.75">
      <c r="H335" s="13"/>
      <c r="I335" s="13"/>
      <c r="J335" s="13"/>
      <c r="K335" s="13"/>
      <c r="L335" s="13"/>
      <c r="M335" s="13"/>
      <c r="N335" s="13"/>
    </row>
    <row r="336" spans="8:14" ht="12.75">
      <c r="H336" s="13"/>
      <c r="I336" s="13"/>
      <c r="J336" s="13"/>
      <c r="K336" s="13"/>
      <c r="L336" s="13"/>
      <c r="M336" s="13"/>
      <c r="N336" s="13"/>
    </row>
    <row r="337" spans="8:14" ht="12.75">
      <c r="H337" s="13"/>
      <c r="I337" s="13"/>
      <c r="J337" s="13"/>
      <c r="K337" s="13"/>
      <c r="L337" s="13"/>
      <c r="M337" s="13"/>
      <c r="N337" s="13"/>
    </row>
    <row r="338" spans="8:14" ht="12.75">
      <c r="H338" s="13"/>
      <c r="I338" s="13"/>
      <c r="J338" s="13"/>
      <c r="K338" s="13"/>
      <c r="L338" s="13"/>
      <c r="M338" s="13"/>
      <c r="N338" s="13"/>
    </row>
    <row r="339" spans="8:14" ht="12.75">
      <c r="H339" s="13"/>
      <c r="I339" s="13"/>
      <c r="J339" s="13"/>
      <c r="K339" s="13"/>
      <c r="L339" s="13"/>
      <c r="M339" s="13"/>
      <c r="N339" s="13"/>
    </row>
    <row r="340" spans="8:14" ht="12.75">
      <c r="H340" s="13"/>
      <c r="I340" s="13"/>
      <c r="J340" s="13"/>
      <c r="K340" s="13"/>
      <c r="L340" s="13"/>
      <c r="M340" s="13"/>
      <c r="N340" s="13"/>
    </row>
    <row r="341" spans="8:14" ht="12.75">
      <c r="H341" s="13"/>
      <c r="I341" s="13"/>
      <c r="J341" s="13"/>
      <c r="K341" s="13"/>
      <c r="L341" s="13"/>
      <c r="M341" s="13"/>
      <c r="N341" s="13"/>
    </row>
    <row r="342" spans="8:14" ht="12.75">
      <c r="H342" s="13"/>
      <c r="I342" s="13"/>
      <c r="J342" s="13"/>
      <c r="K342" s="13"/>
      <c r="L342" s="13"/>
      <c r="M342" s="13"/>
      <c r="N342" s="13"/>
    </row>
    <row r="343" spans="8:14" ht="12.75">
      <c r="H343" s="13"/>
      <c r="I343" s="13"/>
      <c r="J343" s="13"/>
      <c r="K343" s="13"/>
      <c r="L343" s="13"/>
      <c r="M343" s="13"/>
      <c r="N343" s="13"/>
    </row>
    <row r="344" spans="8:14" ht="12.75">
      <c r="H344" s="13"/>
      <c r="I344" s="13"/>
      <c r="J344" s="13"/>
      <c r="K344" s="13"/>
      <c r="L344" s="13"/>
      <c r="M344" s="13"/>
      <c r="N344" s="13"/>
    </row>
    <row r="345" spans="8:14" ht="12.75">
      <c r="H345" s="13"/>
      <c r="I345" s="13"/>
      <c r="J345" s="13"/>
      <c r="K345" s="13"/>
      <c r="L345" s="13"/>
      <c r="M345" s="13"/>
      <c r="N345" s="13"/>
    </row>
    <row r="346" spans="8:14" ht="12.75">
      <c r="H346" s="13"/>
      <c r="I346" s="13"/>
      <c r="J346" s="13"/>
      <c r="K346" s="13"/>
      <c r="L346" s="13"/>
      <c r="M346" s="13"/>
      <c r="N346" s="13"/>
    </row>
    <row r="347" spans="8:14" ht="12.75">
      <c r="H347" s="13"/>
      <c r="I347" s="13"/>
      <c r="J347" s="13"/>
      <c r="K347" s="13"/>
      <c r="L347" s="13"/>
      <c r="M347" s="13"/>
      <c r="N347" s="13"/>
    </row>
    <row r="348" spans="8:14" ht="12.75">
      <c r="H348" s="13"/>
      <c r="I348" s="13"/>
      <c r="J348" s="13"/>
      <c r="K348" s="13"/>
      <c r="L348" s="13"/>
      <c r="M348" s="13"/>
      <c r="N348" s="13"/>
    </row>
    <row r="349" spans="8:14" ht="12.75">
      <c r="H349" s="13"/>
      <c r="I349" s="13"/>
      <c r="J349" s="13"/>
      <c r="K349" s="13"/>
      <c r="L349" s="13"/>
      <c r="M349" s="13"/>
      <c r="N349" s="13"/>
    </row>
    <row r="350" spans="8:14" ht="12.75">
      <c r="H350" s="13"/>
      <c r="I350" s="13"/>
      <c r="J350" s="13"/>
      <c r="K350" s="13"/>
      <c r="L350" s="13"/>
      <c r="M350" s="13"/>
      <c r="N350" s="13"/>
    </row>
    <row r="351" spans="8:14" ht="12.75">
      <c r="H351" s="13"/>
      <c r="I351" s="13"/>
      <c r="J351" s="13"/>
      <c r="K351" s="13"/>
      <c r="L351" s="13"/>
      <c r="M351" s="13"/>
      <c r="N351" s="13"/>
    </row>
    <row r="352" spans="8:14" ht="12.75">
      <c r="H352" s="13"/>
      <c r="I352" s="13"/>
      <c r="J352" s="13"/>
      <c r="K352" s="13"/>
      <c r="L352" s="13"/>
      <c r="M352" s="13"/>
      <c r="N352" s="13"/>
    </row>
    <row r="353" spans="8:14" ht="12.75">
      <c r="H353" s="13"/>
      <c r="I353" s="13"/>
      <c r="J353" s="13"/>
      <c r="K353" s="13"/>
      <c r="L353" s="13"/>
      <c r="M353" s="13"/>
      <c r="N353" s="13"/>
    </row>
    <row r="354" spans="8:14" ht="12.75">
      <c r="H354" s="13"/>
      <c r="I354" s="13"/>
      <c r="J354" s="13"/>
      <c r="K354" s="13"/>
      <c r="L354" s="13"/>
      <c r="M354" s="13"/>
      <c r="N354" s="13"/>
    </row>
    <row r="355" spans="8:14" ht="12.75">
      <c r="H355" s="13"/>
      <c r="I355" s="13"/>
      <c r="J355" s="13"/>
      <c r="K355" s="13"/>
      <c r="L355" s="13"/>
      <c r="M355" s="13"/>
      <c r="N355" s="13"/>
    </row>
    <row r="356" spans="8:14" ht="12.75">
      <c r="H356" s="13"/>
      <c r="I356" s="13"/>
      <c r="J356" s="13"/>
      <c r="K356" s="13"/>
      <c r="L356" s="13"/>
      <c r="M356" s="13"/>
      <c r="N356" s="13"/>
    </row>
    <row r="357" spans="8:14" ht="12.75">
      <c r="H357" s="13"/>
      <c r="I357" s="13"/>
      <c r="J357" s="13"/>
      <c r="K357" s="13"/>
      <c r="L357" s="13"/>
      <c r="M357" s="13"/>
      <c r="N357" s="13"/>
    </row>
    <row r="358" spans="8:14" ht="12.75">
      <c r="H358" s="13"/>
      <c r="I358" s="13"/>
      <c r="J358" s="13"/>
      <c r="K358" s="13"/>
      <c r="L358" s="13"/>
      <c r="M358" s="13"/>
      <c r="N358" s="13"/>
    </row>
    <row r="359" spans="8:14" ht="12.75">
      <c r="H359" s="13"/>
      <c r="I359" s="13"/>
      <c r="J359" s="13"/>
      <c r="K359" s="13"/>
      <c r="L359" s="13"/>
      <c r="M359" s="13"/>
      <c r="N359" s="13"/>
    </row>
    <row r="360" spans="8:14" ht="12.75">
      <c r="H360" s="13"/>
      <c r="I360" s="13"/>
      <c r="J360" s="13"/>
      <c r="K360" s="13"/>
      <c r="L360" s="13"/>
      <c r="M360" s="13"/>
      <c r="N360" s="13"/>
    </row>
    <row r="361" spans="8:14" ht="12.75">
      <c r="H361" s="13"/>
      <c r="I361" s="13"/>
      <c r="J361" s="13"/>
      <c r="K361" s="13"/>
      <c r="L361" s="13"/>
      <c r="M361" s="13"/>
      <c r="N361" s="13"/>
    </row>
    <row r="362" spans="8:14" ht="12.75">
      <c r="H362" s="13"/>
      <c r="I362" s="13"/>
      <c r="J362" s="13"/>
      <c r="K362" s="13"/>
      <c r="L362" s="13"/>
      <c r="M362" s="13"/>
      <c r="N362" s="13"/>
    </row>
    <row r="363" spans="8:14" ht="12.75">
      <c r="H363" s="13"/>
      <c r="I363" s="13"/>
      <c r="J363" s="13"/>
      <c r="K363" s="13"/>
      <c r="L363" s="13"/>
      <c r="M363" s="13"/>
      <c r="N363" s="13"/>
    </row>
    <row r="364" spans="8:14" ht="12.75">
      <c r="H364" s="13"/>
      <c r="I364" s="13"/>
      <c r="J364" s="13"/>
      <c r="K364" s="13"/>
      <c r="L364" s="13"/>
      <c r="M364" s="13"/>
      <c r="N364" s="13"/>
    </row>
    <row r="365" spans="8:14" ht="12.75">
      <c r="H365" s="13"/>
      <c r="I365" s="13"/>
      <c r="J365" s="13"/>
      <c r="K365" s="13"/>
      <c r="L365" s="13"/>
      <c r="M365" s="13"/>
      <c r="N365" s="13"/>
    </row>
    <row r="366" spans="8:14" ht="12.75">
      <c r="H366" s="13"/>
      <c r="I366" s="13"/>
      <c r="J366" s="13"/>
      <c r="K366" s="13"/>
      <c r="L366" s="13"/>
      <c r="M366" s="13"/>
      <c r="N366" s="13"/>
    </row>
    <row r="367" spans="8:14" ht="12.75">
      <c r="H367" s="13"/>
      <c r="I367" s="13"/>
      <c r="J367" s="13"/>
      <c r="K367" s="13"/>
      <c r="L367" s="13"/>
      <c r="M367" s="13"/>
      <c r="N367" s="13"/>
    </row>
    <row r="368" spans="8:14" ht="12.75">
      <c r="H368" s="13"/>
      <c r="I368" s="13"/>
      <c r="J368" s="13"/>
      <c r="K368" s="13"/>
      <c r="L368" s="13"/>
      <c r="M368" s="13"/>
      <c r="N368" s="13"/>
    </row>
    <row r="369" spans="8:14" ht="12.75">
      <c r="H369" s="13"/>
      <c r="I369" s="13"/>
      <c r="J369" s="13"/>
      <c r="K369" s="13"/>
      <c r="L369" s="13"/>
      <c r="M369" s="13"/>
      <c r="N369" s="13"/>
    </row>
    <row r="370" spans="8:14" ht="12.75">
      <c r="H370" s="13"/>
      <c r="I370" s="13"/>
      <c r="J370" s="13"/>
      <c r="K370" s="13"/>
      <c r="L370" s="13"/>
      <c r="M370" s="13"/>
      <c r="N370" s="13"/>
    </row>
    <row r="371" spans="8:14" ht="12.75">
      <c r="H371" s="13"/>
      <c r="I371" s="13"/>
      <c r="J371" s="13"/>
      <c r="K371" s="13"/>
      <c r="L371" s="13"/>
      <c r="M371" s="13"/>
      <c r="N371" s="13"/>
    </row>
    <row r="372" spans="8:14" ht="12.75">
      <c r="H372" s="13"/>
      <c r="I372" s="13"/>
      <c r="J372" s="13"/>
      <c r="K372" s="13"/>
      <c r="L372" s="13"/>
      <c r="M372" s="13"/>
      <c r="N372" s="13"/>
    </row>
    <row r="373" spans="8:14" ht="12.75">
      <c r="H373" s="13"/>
      <c r="I373" s="13"/>
      <c r="J373" s="13"/>
      <c r="K373" s="13"/>
      <c r="L373" s="13"/>
      <c r="M373" s="13"/>
      <c r="N373" s="13"/>
    </row>
    <row r="374" spans="8:14" ht="12.75">
      <c r="H374" s="13"/>
      <c r="I374" s="13"/>
      <c r="J374" s="13"/>
      <c r="K374" s="13"/>
      <c r="L374" s="13"/>
      <c r="M374" s="13"/>
      <c r="N374" s="13"/>
    </row>
    <row r="375" spans="8:14" ht="12.75">
      <c r="H375" s="13"/>
      <c r="I375" s="13"/>
      <c r="J375" s="13"/>
      <c r="K375" s="13"/>
      <c r="L375" s="13"/>
      <c r="M375" s="13"/>
      <c r="N375" s="13"/>
    </row>
    <row r="376" spans="8:14" ht="12.75">
      <c r="H376" s="13"/>
      <c r="I376" s="13"/>
      <c r="J376" s="13"/>
      <c r="K376" s="13"/>
      <c r="L376" s="13"/>
      <c r="M376" s="13"/>
      <c r="N376" s="13"/>
    </row>
    <row r="377" spans="8:14" ht="12.75">
      <c r="H377" s="13"/>
      <c r="I377" s="13"/>
      <c r="J377" s="13"/>
      <c r="K377" s="13"/>
      <c r="L377" s="13"/>
      <c r="M377" s="13"/>
      <c r="N377" s="13"/>
    </row>
    <row r="378" spans="8:14" ht="12.75">
      <c r="H378" s="13"/>
      <c r="I378" s="13"/>
      <c r="J378" s="13"/>
      <c r="K378" s="13"/>
      <c r="L378" s="13"/>
      <c r="M378" s="13"/>
      <c r="N378" s="13"/>
    </row>
    <row r="379" spans="8:14" ht="12.75">
      <c r="H379" s="13"/>
      <c r="I379" s="13"/>
      <c r="J379" s="13"/>
      <c r="K379" s="13"/>
      <c r="L379" s="13"/>
      <c r="M379" s="13"/>
      <c r="N379" s="13"/>
    </row>
    <row r="380" spans="8:14" ht="12.75">
      <c r="H380" s="13"/>
      <c r="I380" s="13"/>
      <c r="J380" s="13"/>
      <c r="K380" s="13"/>
      <c r="L380" s="13"/>
      <c r="M380" s="13"/>
      <c r="N380" s="13"/>
    </row>
    <row r="381" spans="8:14" ht="12.75">
      <c r="H381" s="13"/>
      <c r="I381" s="13"/>
      <c r="J381" s="13"/>
      <c r="K381" s="13"/>
      <c r="L381" s="13"/>
      <c r="M381" s="13"/>
      <c r="N381" s="13"/>
    </row>
    <row r="382" spans="8:14" ht="12.75">
      <c r="H382" s="13"/>
      <c r="I382" s="13"/>
      <c r="J382" s="13"/>
      <c r="K382" s="13"/>
      <c r="L382" s="13"/>
      <c r="M382" s="13"/>
      <c r="N382" s="13"/>
    </row>
    <row r="383" spans="8:14" ht="12.75">
      <c r="H383" s="13"/>
      <c r="I383" s="13"/>
      <c r="J383" s="13"/>
      <c r="K383" s="13"/>
      <c r="L383" s="13"/>
      <c r="M383" s="13"/>
      <c r="N383" s="13"/>
    </row>
    <row r="384" spans="8:14" ht="12.75">
      <c r="H384" s="13"/>
      <c r="I384" s="13"/>
      <c r="J384" s="13"/>
      <c r="K384" s="13"/>
      <c r="L384" s="13"/>
      <c r="M384" s="13"/>
      <c r="N384" s="13"/>
    </row>
    <row r="385" spans="8:14" ht="12.75">
      <c r="H385" s="13"/>
      <c r="I385" s="13"/>
      <c r="J385" s="13"/>
      <c r="K385" s="13"/>
      <c r="L385" s="13"/>
      <c r="M385" s="13"/>
      <c r="N385" s="13"/>
    </row>
    <row r="386" spans="8:14" ht="12.75">
      <c r="H386" s="13"/>
      <c r="I386" s="13"/>
      <c r="J386" s="13"/>
      <c r="K386" s="13"/>
      <c r="L386" s="13"/>
      <c r="M386" s="13"/>
      <c r="N386" s="13"/>
    </row>
    <row r="387" spans="8:14" ht="12.75">
      <c r="H387" s="13"/>
      <c r="I387" s="13"/>
      <c r="J387" s="13"/>
      <c r="K387" s="13"/>
      <c r="L387" s="13"/>
      <c r="M387" s="13"/>
      <c r="N387" s="13"/>
    </row>
    <row r="388" spans="8:14" ht="12.75">
      <c r="H388" s="13"/>
      <c r="I388" s="13"/>
      <c r="J388" s="13"/>
      <c r="K388" s="13"/>
      <c r="L388" s="13"/>
      <c r="M388" s="13"/>
      <c r="N388" s="13"/>
    </row>
    <row r="389" spans="8:14" ht="12.75">
      <c r="H389" s="13"/>
      <c r="I389" s="13"/>
      <c r="J389" s="13"/>
      <c r="K389" s="13"/>
      <c r="L389" s="13"/>
      <c r="M389" s="13"/>
      <c r="N389" s="13"/>
    </row>
    <row r="390" spans="8:14" ht="12.75">
      <c r="H390" s="13"/>
      <c r="I390" s="13"/>
      <c r="J390" s="13"/>
      <c r="K390" s="13"/>
      <c r="L390" s="13"/>
      <c r="M390" s="13"/>
      <c r="N390" s="13"/>
    </row>
    <row r="391" spans="8:14" ht="12.75">
      <c r="H391" s="13"/>
      <c r="I391" s="13"/>
      <c r="J391" s="13"/>
      <c r="K391" s="13"/>
      <c r="L391" s="13"/>
      <c r="M391" s="13"/>
      <c r="N391" s="13"/>
    </row>
    <row r="392" spans="8:14" ht="12.75">
      <c r="H392" s="13"/>
      <c r="I392" s="13"/>
      <c r="J392" s="13"/>
      <c r="K392" s="13"/>
      <c r="L392" s="13"/>
      <c r="M392" s="13"/>
      <c r="N392" s="13"/>
    </row>
    <row r="393" spans="8:14" ht="12.75">
      <c r="H393" s="13"/>
      <c r="I393" s="13"/>
      <c r="J393" s="13"/>
      <c r="K393" s="13"/>
      <c r="L393" s="13"/>
      <c r="M393" s="13"/>
      <c r="N393" s="13"/>
    </row>
    <row r="394" spans="8:14" ht="12.75">
      <c r="H394" s="13"/>
      <c r="I394" s="13"/>
      <c r="J394" s="13"/>
      <c r="K394" s="13"/>
      <c r="L394" s="13"/>
      <c r="M394" s="13"/>
      <c r="N394" s="13"/>
    </row>
    <row r="395" spans="8:14" ht="12.75">
      <c r="H395" s="13"/>
      <c r="I395" s="13"/>
      <c r="J395" s="13"/>
      <c r="K395" s="13"/>
      <c r="L395" s="13"/>
      <c r="M395" s="13"/>
      <c r="N395" s="13"/>
    </row>
    <row r="396" spans="8:14" ht="12.75">
      <c r="H396" s="13"/>
      <c r="I396" s="13"/>
      <c r="J396" s="13"/>
      <c r="K396" s="13"/>
      <c r="L396" s="13"/>
      <c r="M396" s="13"/>
      <c r="N396" s="13"/>
    </row>
    <row r="397" spans="8:14" ht="12.75">
      <c r="H397" s="13"/>
      <c r="I397" s="13"/>
      <c r="J397" s="13"/>
      <c r="K397" s="13"/>
      <c r="L397" s="13"/>
      <c r="M397" s="13"/>
      <c r="N397" s="13"/>
    </row>
    <row r="398" spans="8:14" ht="12.75">
      <c r="H398" s="13"/>
      <c r="I398" s="13"/>
      <c r="J398" s="13"/>
      <c r="K398" s="13"/>
      <c r="L398" s="13"/>
      <c r="M398" s="13"/>
      <c r="N398" s="13"/>
    </row>
    <row r="399" spans="8:14" ht="12.75">
      <c r="H399" s="13"/>
      <c r="I399" s="13"/>
      <c r="J399" s="13"/>
      <c r="K399" s="13"/>
      <c r="L399" s="13"/>
      <c r="M399" s="13"/>
      <c r="N399" s="13"/>
    </row>
    <row r="400" spans="8:14" ht="12.75">
      <c r="H400" s="13"/>
      <c r="I400" s="13"/>
      <c r="J400" s="13"/>
      <c r="K400" s="13"/>
      <c r="L400" s="13"/>
      <c r="M400" s="13"/>
      <c r="N400" s="13"/>
    </row>
    <row r="401" spans="8:14" ht="12.75">
      <c r="H401" s="13"/>
      <c r="I401" s="13"/>
      <c r="J401" s="13"/>
      <c r="K401" s="13"/>
      <c r="L401" s="13"/>
      <c r="M401" s="13"/>
      <c r="N401" s="13"/>
    </row>
    <row r="402" spans="8:14" ht="12.75">
      <c r="H402" s="13"/>
      <c r="I402" s="13"/>
      <c r="J402" s="13"/>
      <c r="K402" s="13"/>
      <c r="L402" s="13"/>
      <c r="M402" s="13"/>
      <c r="N402" s="13"/>
    </row>
    <row r="403" spans="8:14" ht="12.75">
      <c r="H403" s="13"/>
      <c r="I403" s="13"/>
      <c r="J403" s="13"/>
      <c r="K403" s="13"/>
      <c r="L403" s="13"/>
      <c r="M403" s="13"/>
      <c r="N403" s="13"/>
    </row>
    <row r="404" spans="8:14" ht="12.75">
      <c r="H404" s="13"/>
      <c r="I404" s="13"/>
      <c r="J404" s="13"/>
      <c r="K404" s="13"/>
      <c r="L404" s="13"/>
      <c r="M404" s="13"/>
      <c r="N404" s="13"/>
    </row>
    <row r="405" spans="8:14" ht="12.75">
      <c r="H405" s="13"/>
      <c r="I405" s="13"/>
      <c r="J405" s="13"/>
      <c r="K405" s="13"/>
      <c r="L405" s="13"/>
      <c r="M405" s="13"/>
      <c r="N405" s="13"/>
    </row>
    <row r="406" spans="8:14" ht="12.75">
      <c r="H406" s="13"/>
      <c r="I406" s="13"/>
      <c r="J406" s="13"/>
      <c r="K406" s="13"/>
      <c r="L406" s="13"/>
      <c r="M406" s="13"/>
      <c r="N406" s="13"/>
    </row>
    <row r="407" spans="8:14" ht="12.75">
      <c r="H407" s="13"/>
      <c r="I407" s="13"/>
      <c r="J407" s="13"/>
      <c r="K407" s="13"/>
      <c r="L407" s="13"/>
      <c r="M407" s="13"/>
      <c r="N407" s="13"/>
    </row>
    <row r="408" spans="8:14" ht="12.75">
      <c r="H408" s="13"/>
      <c r="I408" s="13"/>
      <c r="J408" s="13"/>
      <c r="K408" s="13"/>
      <c r="L408" s="13"/>
      <c r="M408" s="13"/>
      <c r="N408" s="13"/>
    </row>
    <row r="409" spans="8:14" ht="12.75">
      <c r="H409" s="13"/>
      <c r="I409" s="13"/>
      <c r="J409" s="13"/>
      <c r="K409" s="13"/>
      <c r="L409" s="13"/>
      <c r="M409" s="13"/>
      <c r="N409" s="13"/>
    </row>
    <row r="410" spans="8:14" ht="12.75">
      <c r="H410" s="13"/>
      <c r="I410" s="13"/>
      <c r="J410" s="13"/>
      <c r="K410" s="13"/>
      <c r="L410" s="13"/>
      <c r="M410" s="13"/>
      <c r="N410" s="13"/>
    </row>
    <row r="411" spans="8:14" ht="12.75">
      <c r="H411" s="13"/>
      <c r="I411" s="13"/>
      <c r="J411" s="13"/>
      <c r="K411" s="13"/>
      <c r="L411" s="13"/>
      <c r="M411" s="13"/>
      <c r="N411" s="13"/>
    </row>
    <row r="412" spans="8:14" ht="12.75">
      <c r="H412" s="13"/>
      <c r="I412" s="13"/>
      <c r="J412" s="13"/>
      <c r="K412" s="13"/>
      <c r="L412" s="13"/>
      <c r="M412" s="13"/>
      <c r="N412" s="13"/>
    </row>
    <row r="413" spans="8:14" ht="12.75">
      <c r="H413" s="13"/>
      <c r="I413" s="13"/>
      <c r="J413" s="13"/>
      <c r="K413" s="13"/>
      <c r="L413" s="13"/>
      <c r="M413" s="13"/>
      <c r="N413" s="13"/>
    </row>
    <row r="414" spans="8:14" ht="12.75">
      <c r="H414" s="13"/>
      <c r="I414" s="13"/>
      <c r="J414" s="13"/>
      <c r="K414" s="13"/>
      <c r="L414" s="13"/>
      <c r="M414" s="13"/>
      <c r="N414" s="13"/>
    </row>
    <row r="415" spans="8:14" ht="12.75">
      <c r="H415" s="13"/>
      <c r="I415" s="13"/>
      <c r="J415" s="13"/>
      <c r="K415" s="13"/>
      <c r="L415" s="13"/>
      <c r="M415" s="13"/>
      <c r="N415" s="13"/>
    </row>
    <row r="416" spans="8:14" ht="12.75">
      <c r="H416" s="13"/>
      <c r="I416" s="13"/>
      <c r="J416" s="13"/>
      <c r="K416" s="13"/>
      <c r="L416" s="13"/>
      <c r="M416" s="13"/>
      <c r="N416" s="13"/>
    </row>
    <row r="417" spans="8:14" ht="12.75">
      <c r="H417" s="13"/>
      <c r="I417" s="13"/>
      <c r="J417" s="13"/>
      <c r="K417" s="13"/>
      <c r="L417" s="13"/>
      <c r="M417" s="13"/>
      <c r="N417" s="13"/>
    </row>
    <row r="418" spans="8:14" ht="12.75">
      <c r="H418" s="13"/>
      <c r="I418" s="13"/>
      <c r="J418" s="13"/>
      <c r="K418" s="13"/>
      <c r="L418" s="13"/>
      <c r="M418" s="13"/>
      <c r="N418" s="13"/>
    </row>
    <row r="419" spans="8:14" ht="12.75">
      <c r="H419" s="13"/>
      <c r="I419" s="13"/>
      <c r="J419" s="13"/>
      <c r="K419" s="13"/>
      <c r="L419" s="13"/>
      <c r="M419" s="13"/>
      <c r="N419" s="13"/>
    </row>
    <row r="420" spans="8:14" ht="12.75">
      <c r="H420" s="13"/>
      <c r="I420" s="13"/>
      <c r="J420" s="13"/>
      <c r="K420" s="13"/>
      <c r="L420" s="13"/>
      <c r="M420" s="13"/>
      <c r="N420" s="13"/>
    </row>
    <row r="421" spans="8:14" ht="12.75">
      <c r="H421" s="13"/>
      <c r="I421" s="13"/>
      <c r="J421" s="13"/>
      <c r="K421" s="13"/>
      <c r="L421" s="13"/>
      <c r="M421" s="13"/>
      <c r="N421" s="13"/>
    </row>
    <row r="422" spans="8:14" ht="12.75">
      <c r="H422" s="13"/>
      <c r="I422" s="13"/>
      <c r="J422" s="13"/>
      <c r="K422" s="13"/>
      <c r="L422" s="13"/>
      <c r="M422" s="13"/>
      <c r="N422" s="13"/>
    </row>
    <row r="423" spans="8:14" ht="12.75">
      <c r="H423" s="13"/>
      <c r="I423" s="13"/>
      <c r="J423" s="13"/>
      <c r="K423" s="13"/>
      <c r="L423" s="13"/>
      <c r="M423" s="13"/>
      <c r="N423" s="13"/>
    </row>
    <row r="424" spans="8:14" ht="12.75">
      <c r="H424" s="13"/>
      <c r="I424" s="13"/>
      <c r="J424" s="13"/>
      <c r="K424" s="13"/>
      <c r="L424" s="13"/>
      <c r="M424" s="13"/>
      <c r="N424" s="13"/>
    </row>
    <row r="425" spans="8:14" ht="12.75">
      <c r="H425" s="13"/>
      <c r="I425" s="13"/>
      <c r="J425" s="13"/>
      <c r="K425" s="13"/>
      <c r="L425" s="13"/>
      <c r="M425" s="13"/>
      <c r="N425" s="13"/>
    </row>
    <row r="426" spans="8:14" ht="12.75">
      <c r="H426" s="13"/>
      <c r="I426" s="13"/>
      <c r="J426" s="13"/>
      <c r="K426" s="13"/>
      <c r="L426" s="13"/>
      <c r="M426" s="13"/>
      <c r="N426" s="13"/>
    </row>
    <row r="427" spans="8:14" ht="12.75">
      <c r="H427" s="13"/>
      <c r="I427" s="13"/>
      <c r="J427" s="13"/>
      <c r="K427" s="13"/>
      <c r="L427" s="13"/>
      <c r="M427" s="13"/>
      <c r="N427" s="13"/>
    </row>
    <row r="428" spans="8:14" ht="12.75">
      <c r="H428" s="13"/>
      <c r="I428" s="13"/>
      <c r="J428" s="13"/>
      <c r="K428" s="13"/>
      <c r="L428" s="13"/>
      <c r="M428" s="13"/>
      <c r="N428" s="13"/>
    </row>
    <row r="429" spans="8:14" ht="12.75">
      <c r="H429" s="13"/>
      <c r="I429" s="13"/>
      <c r="J429" s="13"/>
      <c r="K429" s="13"/>
      <c r="L429" s="13"/>
      <c r="M429" s="13"/>
      <c r="N429" s="13"/>
    </row>
    <row r="430" spans="8:14" ht="12.75">
      <c r="H430" s="13"/>
      <c r="I430" s="13"/>
      <c r="J430" s="13"/>
      <c r="K430" s="13"/>
      <c r="L430" s="13"/>
      <c r="M430" s="13"/>
      <c r="N430" s="13"/>
    </row>
    <row r="431" spans="8:14" ht="12.75">
      <c r="H431" s="13"/>
      <c r="I431" s="13"/>
      <c r="J431" s="13"/>
      <c r="K431" s="13"/>
      <c r="L431" s="13"/>
      <c r="M431" s="13"/>
      <c r="N431" s="13"/>
    </row>
    <row r="432" spans="8:14" ht="12.75">
      <c r="H432" s="13"/>
      <c r="I432" s="13"/>
      <c r="J432" s="13"/>
      <c r="K432" s="13"/>
      <c r="L432" s="13"/>
      <c r="M432" s="13"/>
      <c r="N432" s="13"/>
    </row>
    <row r="433" spans="8:14" ht="12.75">
      <c r="H433" s="13"/>
      <c r="I433" s="13"/>
      <c r="J433" s="13"/>
      <c r="K433" s="13"/>
      <c r="L433" s="13"/>
      <c r="M433" s="13"/>
      <c r="N433" s="13"/>
    </row>
    <row r="434" spans="8:14" ht="12.75">
      <c r="H434" s="13"/>
      <c r="I434" s="13"/>
      <c r="J434" s="13"/>
      <c r="K434" s="13"/>
      <c r="L434" s="13"/>
      <c r="M434" s="13"/>
      <c r="N434" s="13"/>
    </row>
    <row r="435" spans="8:14" ht="12.75">
      <c r="H435" s="13"/>
      <c r="I435" s="13"/>
      <c r="J435" s="13"/>
      <c r="K435" s="13"/>
      <c r="L435" s="13"/>
      <c r="M435" s="13"/>
      <c r="N435" s="13"/>
    </row>
    <row r="436" spans="8:14" ht="12.75">
      <c r="H436" s="13"/>
      <c r="I436" s="13"/>
      <c r="J436" s="13"/>
      <c r="K436" s="13"/>
      <c r="L436" s="13"/>
      <c r="M436" s="13"/>
      <c r="N436" s="13"/>
    </row>
    <row r="437" spans="8:14" ht="12.75">
      <c r="H437" s="13"/>
      <c r="I437" s="13"/>
      <c r="J437" s="13"/>
      <c r="K437" s="13"/>
      <c r="L437" s="13"/>
      <c r="M437" s="13"/>
      <c r="N437" s="13"/>
    </row>
    <row r="438" spans="8:14" ht="12.75">
      <c r="H438" s="13"/>
      <c r="I438" s="13"/>
      <c r="J438" s="13"/>
      <c r="K438" s="13"/>
      <c r="L438" s="13"/>
      <c r="M438" s="13"/>
      <c r="N438" s="13"/>
    </row>
    <row r="439" spans="8:14" ht="12.75">
      <c r="H439" s="13"/>
      <c r="I439" s="13"/>
      <c r="J439" s="13"/>
      <c r="K439" s="13"/>
      <c r="L439" s="13"/>
      <c r="M439" s="13"/>
      <c r="N439" s="13"/>
    </row>
    <row r="440" spans="8:14" ht="12.75">
      <c r="H440" s="13"/>
      <c r="I440" s="13"/>
      <c r="J440" s="13"/>
      <c r="K440" s="13"/>
      <c r="L440" s="13"/>
      <c r="M440" s="13"/>
      <c r="N440" s="13"/>
    </row>
    <row r="441" spans="8:14" ht="12.75">
      <c r="H441" s="13"/>
      <c r="I441" s="13"/>
      <c r="J441" s="13"/>
      <c r="K441" s="13"/>
      <c r="L441" s="13"/>
      <c r="M441" s="13"/>
      <c r="N441" s="13"/>
    </row>
    <row r="442" spans="8:14" ht="12.75">
      <c r="H442" s="13"/>
      <c r="I442" s="13"/>
      <c r="J442" s="13"/>
      <c r="K442" s="13"/>
      <c r="L442" s="13"/>
      <c r="M442" s="13"/>
      <c r="N442" s="13"/>
    </row>
    <row r="443" spans="8:14" ht="12.75">
      <c r="H443" s="13"/>
      <c r="I443" s="13"/>
      <c r="J443" s="13"/>
      <c r="K443" s="13"/>
      <c r="L443" s="13"/>
      <c r="M443" s="13"/>
      <c r="N443" s="13"/>
    </row>
    <row r="444" spans="8:14" ht="12.75">
      <c r="H444" s="13"/>
      <c r="I444" s="13"/>
      <c r="J444" s="13"/>
      <c r="K444" s="13"/>
      <c r="L444" s="13"/>
      <c r="M444" s="13"/>
      <c r="N444" s="13"/>
    </row>
    <row r="445" spans="8:14" ht="12.75">
      <c r="H445" s="13"/>
      <c r="I445" s="13"/>
      <c r="J445" s="13"/>
      <c r="K445" s="13"/>
      <c r="L445" s="13"/>
      <c r="M445" s="13"/>
      <c r="N445" s="13"/>
    </row>
    <row r="446" spans="8:14" ht="12.75">
      <c r="H446" s="13"/>
      <c r="I446" s="13"/>
      <c r="J446" s="13"/>
      <c r="K446" s="13"/>
      <c r="L446" s="13"/>
      <c r="M446" s="13"/>
      <c r="N446" s="13"/>
    </row>
    <row r="447" spans="8:14" ht="12.75">
      <c r="H447" s="13"/>
      <c r="I447" s="13"/>
      <c r="J447" s="13"/>
      <c r="K447" s="13"/>
      <c r="L447" s="13"/>
      <c r="M447" s="13"/>
      <c r="N447" s="13"/>
    </row>
    <row r="448" spans="8:14" ht="12.75">
      <c r="H448" s="13"/>
      <c r="I448" s="13"/>
      <c r="J448" s="13"/>
      <c r="K448" s="13"/>
      <c r="L448" s="13"/>
      <c r="M448" s="13"/>
      <c r="N448" s="13"/>
    </row>
    <row r="449" spans="8:14" ht="12.75">
      <c r="H449" s="13"/>
      <c r="I449" s="13"/>
      <c r="J449" s="13"/>
      <c r="K449" s="13"/>
      <c r="L449" s="13"/>
      <c r="M449" s="13"/>
      <c r="N449" s="13"/>
    </row>
    <row r="450" spans="8:14" ht="12.75">
      <c r="H450" s="13"/>
      <c r="I450" s="13"/>
      <c r="J450" s="13"/>
      <c r="K450" s="13"/>
      <c r="L450" s="13"/>
      <c r="M450" s="13"/>
      <c r="N450" s="13"/>
    </row>
    <row r="451" spans="8:14" ht="12.75">
      <c r="H451" s="13"/>
      <c r="I451" s="13"/>
      <c r="J451" s="13"/>
      <c r="K451" s="13"/>
      <c r="L451" s="13"/>
      <c r="M451" s="13"/>
      <c r="N451" s="13"/>
    </row>
    <row r="452" spans="8:14" ht="12.75">
      <c r="H452" s="13"/>
      <c r="I452" s="13"/>
      <c r="J452" s="13"/>
      <c r="K452" s="13"/>
      <c r="L452" s="13"/>
      <c r="M452" s="13"/>
      <c r="N452" s="13"/>
    </row>
    <row r="453" spans="8:14" ht="12.75">
      <c r="H453" s="13"/>
      <c r="I453" s="13"/>
      <c r="J453" s="13"/>
      <c r="K453" s="13"/>
      <c r="L453" s="13"/>
      <c r="M453" s="13"/>
      <c r="N453" s="13"/>
    </row>
    <row r="454" spans="8:14" ht="12.75">
      <c r="H454" s="13"/>
      <c r="I454" s="13"/>
      <c r="J454" s="13"/>
      <c r="K454" s="13"/>
      <c r="L454" s="13"/>
      <c r="M454" s="13"/>
      <c r="N454" s="13"/>
    </row>
    <row r="455" spans="8:14" ht="12.75">
      <c r="H455" s="13"/>
      <c r="I455" s="13"/>
      <c r="J455" s="13"/>
      <c r="K455" s="13"/>
      <c r="L455" s="13"/>
      <c r="M455" s="13"/>
      <c r="N455" s="13"/>
    </row>
    <row r="456" spans="8:14" ht="12.75">
      <c r="H456" s="13"/>
      <c r="I456" s="13"/>
      <c r="J456" s="13"/>
      <c r="K456" s="13"/>
      <c r="L456" s="13"/>
      <c r="M456" s="13"/>
      <c r="N456" s="13"/>
    </row>
    <row r="457" spans="8:14" ht="12.75">
      <c r="H457" s="13"/>
      <c r="I457" s="13"/>
      <c r="J457" s="13"/>
      <c r="K457" s="13"/>
      <c r="L457" s="13"/>
      <c r="M457" s="13"/>
      <c r="N457" s="13"/>
    </row>
    <row r="458" spans="8:14" ht="12.75">
      <c r="H458" s="13"/>
      <c r="I458" s="13"/>
      <c r="J458" s="13"/>
      <c r="K458" s="13"/>
      <c r="L458" s="13"/>
      <c r="M458" s="13"/>
      <c r="N458" s="13"/>
    </row>
    <row r="459" spans="8:14" ht="12.75">
      <c r="H459" s="13"/>
      <c r="I459" s="13"/>
      <c r="J459" s="13"/>
      <c r="K459" s="13"/>
      <c r="L459" s="13"/>
      <c r="M459" s="13"/>
      <c r="N459" s="13"/>
    </row>
    <row r="460" spans="8:14" ht="12.75">
      <c r="H460" s="13"/>
      <c r="I460" s="13"/>
      <c r="J460" s="13"/>
      <c r="K460" s="13"/>
      <c r="L460" s="13"/>
      <c r="M460" s="13"/>
      <c r="N460" s="13"/>
    </row>
    <row r="461" spans="8:14" ht="12.75">
      <c r="H461" s="13"/>
      <c r="I461" s="13"/>
      <c r="J461" s="13"/>
      <c r="K461" s="13"/>
      <c r="L461" s="13"/>
      <c r="M461" s="13"/>
      <c r="N461" s="13"/>
    </row>
    <row r="462" spans="8:14" ht="12.75">
      <c r="H462" s="13"/>
      <c r="I462" s="13"/>
      <c r="J462" s="13"/>
      <c r="K462" s="13"/>
      <c r="L462" s="13"/>
      <c r="M462" s="13"/>
      <c r="N462" s="13"/>
    </row>
    <row r="463" spans="8:14" ht="12.75">
      <c r="H463" s="13"/>
      <c r="I463" s="13"/>
      <c r="J463" s="13"/>
      <c r="K463" s="13"/>
      <c r="L463" s="13"/>
      <c r="M463" s="13"/>
      <c r="N463" s="13"/>
    </row>
    <row r="464" spans="8:14" ht="12.75">
      <c r="H464" s="13"/>
      <c r="I464" s="13"/>
      <c r="J464" s="13"/>
      <c r="K464" s="13"/>
      <c r="L464" s="13"/>
      <c r="M464" s="13"/>
      <c r="N464" s="13"/>
    </row>
    <row r="465" spans="8:14" ht="12.75">
      <c r="H465" s="13"/>
      <c r="I465" s="13"/>
      <c r="J465" s="13"/>
      <c r="K465" s="13"/>
      <c r="L465" s="13"/>
      <c r="M465" s="13"/>
      <c r="N465" s="13"/>
    </row>
    <row r="466" spans="8:14" ht="12.75">
      <c r="H466" s="13"/>
      <c r="I466" s="13"/>
      <c r="J466" s="13"/>
      <c r="K466" s="13"/>
      <c r="L466" s="13"/>
      <c r="M466" s="13"/>
      <c r="N466" s="13"/>
    </row>
    <row r="467" spans="8:14" ht="12.75">
      <c r="H467" s="13"/>
      <c r="I467" s="13"/>
      <c r="J467" s="13"/>
      <c r="K467" s="13"/>
      <c r="L467" s="13"/>
      <c r="M467" s="13"/>
      <c r="N467" s="13"/>
    </row>
    <row r="468" spans="8:14" ht="12.75">
      <c r="H468" s="13"/>
      <c r="I468" s="13"/>
      <c r="J468" s="13"/>
      <c r="K468" s="13"/>
      <c r="L468" s="13"/>
      <c r="M468" s="13"/>
      <c r="N468" s="13"/>
    </row>
    <row r="469" spans="8:14" ht="12.75">
      <c r="H469" s="13"/>
      <c r="I469" s="13"/>
      <c r="J469" s="13"/>
      <c r="K469" s="13"/>
      <c r="L469" s="13"/>
      <c r="M469" s="13"/>
      <c r="N469" s="13"/>
    </row>
    <row r="470" spans="8:14" ht="12.75">
      <c r="H470" s="13"/>
      <c r="I470" s="13"/>
      <c r="J470" s="13"/>
      <c r="K470" s="13"/>
      <c r="L470" s="13"/>
      <c r="M470" s="13"/>
      <c r="N470" s="13"/>
    </row>
    <row r="471" spans="8:14" ht="12.75">
      <c r="H471" s="13"/>
      <c r="I471" s="13"/>
      <c r="J471" s="13"/>
      <c r="K471" s="13"/>
      <c r="L471" s="13"/>
      <c r="M471" s="13"/>
      <c r="N471" s="13"/>
    </row>
    <row r="472" spans="8:14" ht="12.75">
      <c r="H472" s="13"/>
      <c r="I472" s="13"/>
      <c r="J472" s="13"/>
      <c r="K472" s="13"/>
      <c r="L472" s="13"/>
      <c r="M472" s="13"/>
      <c r="N472" s="13"/>
    </row>
    <row r="473" spans="8:14" ht="12.75">
      <c r="H473" s="13"/>
      <c r="I473" s="13"/>
      <c r="J473" s="13"/>
      <c r="K473" s="13"/>
      <c r="L473" s="13"/>
      <c r="M473" s="13"/>
      <c r="N473" s="13"/>
    </row>
    <row r="474" spans="8:14" ht="12.75">
      <c r="H474" s="13"/>
      <c r="I474" s="13"/>
      <c r="J474" s="13"/>
      <c r="K474" s="13"/>
      <c r="L474" s="13"/>
      <c r="M474" s="13"/>
      <c r="N474" s="13"/>
    </row>
    <row r="475" spans="8:14" ht="12.75">
      <c r="H475" s="13"/>
      <c r="I475" s="13"/>
      <c r="J475" s="13"/>
      <c r="K475" s="13"/>
      <c r="L475" s="13"/>
      <c r="M475" s="13"/>
      <c r="N475" s="13"/>
    </row>
    <row r="476" spans="8:14" ht="12.75">
      <c r="H476" s="13"/>
      <c r="I476" s="13"/>
      <c r="J476" s="13"/>
      <c r="K476" s="13"/>
      <c r="L476" s="13"/>
      <c r="M476" s="13"/>
      <c r="N476" s="13"/>
    </row>
    <row r="477" spans="8:14" ht="12.75">
      <c r="H477" s="13"/>
      <c r="I477" s="13"/>
      <c r="J477" s="13"/>
      <c r="K477" s="13"/>
      <c r="L477" s="13"/>
      <c r="M477" s="13"/>
      <c r="N477" s="13"/>
    </row>
    <row r="478" spans="8:14" ht="12.75">
      <c r="H478" s="13"/>
      <c r="I478" s="13"/>
      <c r="J478" s="13"/>
      <c r="K478" s="13"/>
      <c r="L478" s="13"/>
      <c r="M478" s="13"/>
      <c r="N478" s="13"/>
    </row>
    <row r="479" spans="8:14" ht="12.75">
      <c r="H479" s="13"/>
      <c r="I479" s="13"/>
      <c r="J479" s="13"/>
      <c r="K479" s="13"/>
      <c r="L479" s="13"/>
      <c r="M479" s="13"/>
      <c r="N479" s="13"/>
    </row>
    <row r="480" spans="8:14" ht="12.75">
      <c r="H480" s="13"/>
      <c r="I480" s="13"/>
      <c r="J480" s="13"/>
      <c r="K480" s="13"/>
      <c r="L480" s="13"/>
      <c r="M480" s="13"/>
      <c r="N480" s="13"/>
    </row>
    <row r="481" spans="8:14" ht="12.75">
      <c r="H481" s="13"/>
      <c r="I481" s="13"/>
      <c r="J481" s="13"/>
      <c r="K481" s="13"/>
      <c r="L481" s="13"/>
      <c r="M481" s="13"/>
      <c r="N481" s="13"/>
    </row>
    <row r="482" spans="8:14" ht="12.75">
      <c r="H482" s="13"/>
      <c r="I482" s="13"/>
      <c r="J482" s="13"/>
      <c r="K482" s="13"/>
      <c r="L482" s="13"/>
      <c r="M482" s="13"/>
      <c r="N482" s="13"/>
    </row>
    <row r="483" spans="8:14" ht="12.75">
      <c r="H483" s="13"/>
      <c r="I483" s="13"/>
      <c r="J483" s="13"/>
      <c r="K483" s="13"/>
      <c r="L483" s="13"/>
      <c r="M483" s="13"/>
      <c r="N483" s="13"/>
    </row>
    <row r="484" spans="8:14" ht="12.75">
      <c r="H484" s="13"/>
      <c r="I484" s="13"/>
      <c r="J484" s="13"/>
      <c r="K484" s="13"/>
      <c r="L484" s="13"/>
      <c r="M484" s="13"/>
      <c r="N484" s="13"/>
    </row>
    <row r="485" spans="8:14" ht="12.75">
      <c r="H485" s="13"/>
      <c r="I485" s="13"/>
      <c r="J485" s="13"/>
      <c r="K485" s="13"/>
      <c r="L485" s="13"/>
      <c r="M485" s="13"/>
      <c r="N485" s="13"/>
    </row>
    <row r="486" spans="8:14" ht="12.75">
      <c r="H486" s="13"/>
      <c r="I486" s="13"/>
      <c r="J486" s="13"/>
      <c r="K486" s="13"/>
      <c r="L486" s="13"/>
      <c r="M486" s="13"/>
      <c r="N486" s="13"/>
    </row>
    <row r="487" spans="8:14" ht="12.75">
      <c r="H487" s="13"/>
      <c r="I487" s="13"/>
      <c r="J487" s="13"/>
      <c r="K487" s="13"/>
      <c r="L487" s="13"/>
      <c r="M487" s="13"/>
      <c r="N487" s="13"/>
    </row>
    <row r="488" spans="8:14" ht="12.75">
      <c r="H488" s="13"/>
      <c r="I488" s="13"/>
      <c r="J488" s="13"/>
      <c r="K488" s="13"/>
      <c r="L488" s="13"/>
      <c r="M488" s="13"/>
      <c r="N488" s="13"/>
    </row>
    <row r="489" spans="8:14" ht="12.75">
      <c r="H489" s="13"/>
      <c r="I489" s="13"/>
      <c r="J489" s="13"/>
      <c r="K489" s="13"/>
      <c r="L489" s="13"/>
      <c r="M489" s="13"/>
      <c r="N489" s="13"/>
    </row>
    <row r="490" spans="8:14" ht="12.75">
      <c r="H490" s="13"/>
      <c r="I490" s="13"/>
      <c r="J490" s="13"/>
      <c r="K490" s="13"/>
      <c r="L490" s="13"/>
      <c r="M490" s="13"/>
      <c r="N490" s="13"/>
    </row>
    <row r="491" spans="8:14" ht="12.75">
      <c r="H491" s="13"/>
      <c r="I491" s="13"/>
      <c r="J491" s="13"/>
      <c r="K491" s="13"/>
      <c r="L491" s="13"/>
      <c r="M491" s="13"/>
      <c r="N491" s="13"/>
    </row>
    <row r="492" spans="8:14" ht="12.75">
      <c r="H492" s="13"/>
      <c r="I492" s="13"/>
      <c r="J492" s="13"/>
      <c r="K492" s="13"/>
      <c r="L492" s="13"/>
      <c r="M492" s="13"/>
      <c r="N492" s="13"/>
    </row>
    <row r="493" spans="8:14" ht="12.75">
      <c r="H493" s="13"/>
      <c r="I493" s="13"/>
      <c r="J493" s="13"/>
      <c r="K493" s="13"/>
      <c r="L493" s="13"/>
      <c r="M493" s="13"/>
      <c r="N493" s="13"/>
    </row>
    <row r="494" spans="8:14" ht="12.75">
      <c r="H494" s="13"/>
      <c r="I494" s="13"/>
      <c r="J494" s="13"/>
      <c r="K494" s="13"/>
      <c r="L494" s="13"/>
      <c r="M494" s="13"/>
      <c r="N494" s="13"/>
    </row>
    <row r="495" spans="8:14" ht="12.75">
      <c r="H495" s="13"/>
      <c r="I495" s="13"/>
      <c r="J495" s="13"/>
      <c r="K495" s="13"/>
      <c r="L495" s="13"/>
      <c r="M495" s="13"/>
      <c r="N495" s="13"/>
    </row>
    <row r="496" spans="8:14" ht="12.75">
      <c r="H496" s="13"/>
      <c r="I496" s="13"/>
      <c r="J496" s="13"/>
      <c r="K496" s="13"/>
      <c r="L496" s="13"/>
      <c r="M496" s="13"/>
      <c r="N496" s="13"/>
    </row>
    <row r="497" spans="8:14" ht="12.75">
      <c r="H497" s="13"/>
      <c r="I497" s="13"/>
      <c r="J497" s="13"/>
      <c r="K497" s="13"/>
      <c r="L497" s="13"/>
      <c r="M497" s="13"/>
      <c r="N497" s="13"/>
    </row>
    <row r="498" spans="8:14" ht="12.75">
      <c r="H498" s="13"/>
      <c r="I498" s="13"/>
      <c r="J498" s="13"/>
      <c r="K498" s="13"/>
      <c r="L498" s="13"/>
      <c r="M498" s="13"/>
      <c r="N498" s="13"/>
    </row>
    <row r="499" spans="8:14" ht="12.75">
      <c r="H499" s="13"/>
      <c r="I499" s="13"/>
      <c r="J499" s="13"/>
      <c r="K499" s="13"/>
      <c r="L499" s="13"/>
      <c r="M499" s="13"/>
      <c r="N499" s="13"/>
    </row>
    <row r="500" spans="8:14" ht="12.75">
      <c r="H500" s="13"/>
      <c r="I500" s="13"/>
      <c r="J500" s="13"/>
      <c r="K500" s="13"/>
      <c r="L500" s="13"/>
      <c r="M500" s="13"/>
      <c r="N500" s="13"/>
    </row>
    <row r="501" spans="8:14" ht="12.75">
      <c r="H501" s="13"/>
      <c r="I501" s="13"/>
      <c r="J501" s="13"/>
      <c r="K501" s="13"/>
      <c r="L501" s="13"/>
      <c r="M501" s="13"/>
      <c r="N501" s="13"/>
    </row>
    <row r="502" spans="8:14" ht="12.75">
      <c r="H502" s="13"/>
      <c r="I502" s="13"/>
      <c r="J502" s="13"/>
      <c r="K502" s="13"/>
      <c r="L502" s="13"/>
      <c r="M502" s="13"/>
      <c r="N502" s="13"/>
    </row>
    <row r="503" spans="8:14" ht="12.75">
      <c r="H503" s="13"/>
      <c r="I503" s="13"/>
      <c r="J503" s="13"/>
      <c r="K503" s="13"/>
      <c r="L503" s="13"/>
      <c r="M503" s="13"/>
      <c r="N503" s="13"/>
    </row>
    <row r="504" spans="8:14" ht="12.75">
      <c r="H504" s="13"/>
      <c r="I504" s="13"/>
      <c r="J504" s="13"/>
      <c r="K504" s="13"/>
      <c r="L504" s="13"/>
      <c r="M504" s="13"/>
      <c r="N504" s="13"/>
    </row>
    <row r="505" spans="8:14" ht="12.75">
      <c r="H505" s="13"/>
      <c r="I505" s="13"/>
      <c r="J505" s="13"/>
      <c r="K505" s="13"/>
      <c r="L505" s="13"/>
      <c r="M505" s="13"/>
      <c r="N505" s="13"/>
    </row>
    <row r="506" spans="8:14" ht="12.75">
      <c r="H506" s="13"/>
      <c r="I506" s="13"/>
      <c r="J506" s="13"/>
      <c r="K506" s="13"/>
      <c r="L506" s="13"/>
      <c r="M506" s="13"/>
      <c r="N506" s="13"/>
    </row>
    <row r="507" spans="8:14" ht="12.75">
      <c r="H507" s="13"/>
      <c r="I507" s="13"/>
      <c r="J507" s="13"/>
      <c r="K507" s="13"/>
      <c r="L507" s="13"/>
      <c r="M507" s="13"/>
      <c r="N507" s="13"/>
    </row>
    <row r="508" spans="8:14" ht="12.75">
      <c r="H508" s="13"/>
      <c r="I508" s="13"/>
      <c r="J508" s="13"/>
      <c r="K508" s="13"/>
      <c r="L508" s="13"/>
      <c r="M508" s="13"/>
      <c r="N508" s="13"/>
    </row>
    <row r="509" spans="8:14" ht="12.75">
      <c r="H509" s="13"/>
      <c r="I509" s="13"/>
      <c r="J509" s="13"/>
      <c r="K509" s="13"/>
      <c r="L509" s="13"/>
      <c r="M509" s="13"/>
      <c r="N509" s="13"/>
    </row>
    <row r="510" spans="8:14" ht="12.75">
      <c r="H510" s="13"/>
      <c r="I510" s="13"/>
      <c r="J510" s="13"/>
      <c r="K510" s="13"/>
      <c r="L510" s="13"/>
      <c r="M510" s="13"/>
      <c r="N510" s="13"/>
    </row>
    <row r="511" spans="8:14" ht="12.75">
      <c r="H511" s="13"/>
      <c r="I511" s="13"/>
      <c r="J511" s="13"/>
      <c r="K511" s="13"/>
      <c r="L511" s="13"/>
      <c r="M511" s="13"/>
      <c r="N511" s="13"/>
    </row>
    <row r="512" spans="8:14" ht="12.75">
      <c r="H512" s="13"/>
      <c r="I512" s="13"/>
      <c r="J512" s="13"/>
      <c r="K512" s="13"/>
      <c r="L512" s="13"/>
      <c r="M512" s="13"/>
      <c r="N512" s="13"/>
    </row>
    <row r="513" spans="8:14" ht="12.75">
      <c r="H513" s="13"/>
      <c r="I513" s="13"/>
      <c r="J513" s="13"/>
      <c r="K513" s="13"/>
      <c r="L513" s="13"/>
      <c r="M513" s="13"/>
      <c r="N513" s="13"/>
    </row>
    <row r="514" spans="8:14" ht="12.75">
      <c r="H514" s="13"/>
      <c r="I514" s="13"/>
      <c r="J514" s="13"/>
      <c r="K514" s="13"/>
      <c r="L514" s="13"/>
      <c r="M514" s="13"/>
      <c r="N514" s="13"/>
    </row>
    <row r="515" spans="8:14" ht="12.75">
      <c r="H515" s="13"/>
      <c r="I515" s="13"/>
      <c r="J515" s="13"/>
      <c r="K515" s="13"/>
      <c r="L515" s="13"/>
      <c r="M515" s="13"/>
      <c r="N515" s="13"/>
    </row>
    <row r="516" spans="8:14" ht="12.75">
      <c r="H516" s="13"/>
      <c r="I516" s="13"/>
      <c r="J516" s="13"/>
      <c r="K516" s="13"/>
      <c r="L516" s="13"/>
      <c r="M516" s="13"/>
      <c r="N516" s="13"/>
    </row>
    <row r="517" spans="8:14" ht="12.75">
      <c r="H517" s="13"/>
      <c r="I517" s="13"/>
      <c r="J517" s="13"/>
      <c r="K517" s="13"/>
      <c r="L517" s="13"/>
      <c r="M517" s="13"/>
      <c r="N517" s="13"/>
    </row>
    <row r="518" spans="8:14" ht="12.75">
      <c r="H518" s="13"/>
      <c r="I518" s="13"/>
      <c r="J518" s="13"/>
      <c r="K518" s="13"/>
      <c r="L518" s="13"/>
      <c r="M518" s="13"/>
      <c r="N518" s="13"/>
    </row>
    <row r="519" spans="8:14" ht="12.75">
      <c r="H519" s="13"/>
      <c r="I519" s="13"/>
      <c r="J519" s="13"/>
      <c r="K519" s="13"/>
      <c r="L519" s="13"/>
      <c r="M519" s="13"/>
      <c r="N519" s="13"/>
    </row>
    <row r="520" spans="8:14" ht="12.75">
      <c r="H520" s="13"/>
      <c r="I520" s="13"/>
      <c r="J520" s="13"/>
      <c r="K520" s="13"/>
      <c r="L520" s="13"/>
      <c r="M520" s="13"/>
      <c r="N520" s="13"/>
    </row>
    <row r="521" spans="8:14" ht="12.75">
      <c r="H521" s="13"/>
      <c r="I521" s="13"/>
      <c r="J521" s="13"/>
      <c r="K521" s="13"/>
      <c r="L521" s="13"/>
      <c r="M521" s="13"/>
      <c r="N521" s="13"/>
    </row>
    <row r="522" spans="8:14" ht="12.75">
      <c r="H522" s="13"/>
      <c r="I522" s="13"/>
      <c r="J522" s="13"/>
      <c r="K522" s="13"/>
      <c r="L522" s="13"/>
      <c r="M522" s="13"/>
      <c r="N522" s="13"/>
    </row>
    <row r="523" spans="8:14" ht="12.75">
      <c r="H523" s="13"/>
      <c r="I523" s="13"/>
      <c r="J523" s="13"/>
      <c r="K523" s="13"/>
      <c r="L523" s="13"/>
      <c r="M523" s="13"/>
      <c r="N523" s="13"/>
    </row>
    <row r="524" spans="8:14" ht="12.75">
      <c r="H524" s="13"/>
      <c r="I524" s="13"/>
      <c r="J524" s="13"/>
      <c r="K524" s="13"/>
      <c r="L524" s="13"/>
      <c r="M524" s="13"/>
      <c r="N524" s="13"/>
    </row>
    <row r="525" spans="8:14" ht="12.75">
      <c r="H525" s="13"/>
      <c r="I525" s="13"/>
      <c r="J525" s="13"/>
      <c r="K525" s="13"/>
      <c r="L525" s="13"/>
      <c r="M525" s="13"/>
      <c r="N525" s="13"/>
    </row>
    <row r="526" spans="8:14" ht="12.75">
      <c r="H526" s="13"/>
      <c r="I526" s="13"/>
      <c r="J526" s="13"/>
      <c r="K526" s="13"/>
      <c r="L526" s="13"/>
      <c r="M526" s="13"/>
      <c r="N526" s="13"/>
    </row>
    <row r="527" spans="8:14" ht="12.75">
      <c r="H527" s="13"/>
      <c r="I527" s="13"/>
      <c r="J527" s="13"/>
      <c r="K527" s="13"/>
      <c r="L527" s="13"/>
      <c r="M527" s="13"/>
      <c r="N527" s="13"/>
    </row>
    <row r="528" spans="8:14" ht="12.75">
      <c r="H528" s="13"/>
      <c r="I528" s="13"/>
      <c r="J528" s="13"/>
      <c r="K528" s="13"/>
      <c r="L528" s="13"/>
      <c r="M528" s="13"/>
      <c r="N528" s="13"/>
    </row>
    <row r="529" spans="8:14" ht="12.75">
      <c r="H529" s="13"/>
      <c r="I529" s="13"/>
      <c r="J529" s="13"/>
      <c r="K529" s="13"/>
      <c r="L529" s="13"/>
      <c r="M529" s="13"/>
      <c r="N529" s="13"/>
    </row>
    <row r="530" spans="8:14" ht="12.75">
      <c r="H530" s="13"/>
      <c r="I530" s="13"/>
      <c r="J530" s="13"/>
      <c r="K530" s="13"/>
      <c r="L530" s="13"/>
      <c r="M530" s="13"/>
      <c r="N530" s="13"/>
    </row>
    <row r="531" spans="8:14" ht="12.75">
      <c r="H531" s="13"/>
      <c r="I531" s="13"/>
      <c r="J531" s="13"/>
      <c r="K531" s="13"/>
      <c r="L531" s="13"/>
      <c r="M531" s="13"/>
      <c r="N531" s="13"/>
    </row>
    <row r="532" spans="8:14" ht="12.75">
      <c r="H532" s="13"/>
      <c r="I532" s="13"/>
      <c r="J532" s="13"/>
      <c r="K532" s="13"/>
      <c r="L532" s="13"/>
      <c r="M532" s="13"/>
      <c r="N532" s="13"/>
    </row>
    <row r="533" spans="8:14" ht="12.75">
      <c r="H533" s="13"/>
      <c r="I533" s="13"/>
      <c r="J533" s="13"/>
      <c r="K533" s="13"/>
      <c r="L533" s="13"/>
      <c r="M533" s="13"/>
      <c r="N533" s="13"/>
    </row>
    <row r="534" spans="8:14" ht="12.75">
      <c r="H534" s="13"/>
      <c r="I534" s="13"/>
      <c r="J534" s="13"/>
      <c r="K534" s="13"/>
      <c r="L534" s="13"/>
      <c r="M534" s="13"/>
      <c r="N534" s="13"/>
    </row>
    <row r="535" spans="8:14" ht="12.75">
      <c r="H535" s="13"/>
      <c r="I535" s="13"/>
      <c r="J535" s="13"/>
      <c r="K535" s="13"/>
      <c r="L535" s="13"/>
      <c r="M535" s="13"/>
      <c r="N535" s="13"/>
    </row>
    <row r="536" spans="8:14" ht="12.75">
      <c r="H536" s="13"/>
      <c r="I536" s="13"/>
      <c r="J536" s="13"/>
      <c r="K536" s="13"/>
      <c r="L536" s="13"/>
      <c r="M536" s="13"/>
      <c r="N536" s="13"/>
    </row>
    <row r="537" spans="8:14" ht="12.75">
      <c r="H537" s="13"/>
      <c r="I537" s="13"/>
      <c r="J537" s="13"/>
      <c r="K537" s="13"/>
      <c r="L537" s="13"/>
      <c r="M537" s="13"/>
      <c r="N537" s="13"/>
    </row>
    <row r="538" spans="8:14" ht="12.75">
      <c r="H538" s="13"/>
      <c r="I538" s="13"/>
      <c r="J538" s="13"/>
      <c r="K538" s="13"/>
      <c r="L538" s="13"/>
      <c r="M538" s="13"/>
      <c r="N538" s="13"/>
    </row>
    <row r="539" spans="8:14" ht="12.75">
      <c r="H539" s="13"/>
      <c r="I539" s="13"/>
      <c r="J539" s="13"/>
      <c r="K539" s="13"/>
      <c r="L539" s="13"/>
      <c r="M539" s="13"/>
      <c r="N539" s="13"/>
    </row>
    <row r="540" spans="8:14" ht="12.75">
      <c r="H540" s="13"/>
      <c r="I540" s="13"/>
      <c r="J540" s="13"/>
      <c r="K540" s="13"/>
      <c r="L540" s="13"/>
      <c r="M540" s="13"/>
      <c r="N540" s="13"/>
    </row>
    <row r="541" spans="8:14" ht="12.75">
      <c r="H541" s="13"/>
      <c r="I541" s="13"/>
      <c r="J541" s="13"/>
      <c r="K541" s="13"/>
      <c r="L541" s="13"/>
      <c r="M541" s="13"/>
      <c r="N541" s="13"/>
    </row>
    <row r="542" spans="8:14" ht="12.75">
      <c r="H542" s="13"/>
      <c r="I542" s="13"/>
      <c r="J542" s="13"/>
      <c r="K542" s="13"/>
      <c r="L542" s="13"/>
      <c r="M542" s="13"/>
      <c r="N542" s="13"/>
    </row>
    <row r="543" spans="8:14" ht="12.75">
      <c r="H543" s="13"/>
      <c r="I543" s="13"/>
      <c r="J543" s="13"/>
      <c r="K543" s="13"/>
      <c r="L543" s="13"/>
      <c r="M543" s="13"/>
      <c r="N543" s="13"/>
    </row>
    <row r="544" spans="8:14" ht="12.75">
      <c r="H544" s="13"/>
      <c r="I544" s="13"/>
      <c r="J544" s="13"/>
      <c r="K544" s="13"/>
      <c r="L544" s="13"/>
      <c r="M544" s="13"/>
      <c r="N544" s="13"/>
    </row>
    <row r="545" spans="8:14" ht="12.75">
      <c r="H545" s="13"/>
      <c r="I545" s="13"/>
      <c r="J545" s="13"/>
      <c r="K545" s="13"/>
      <c r="L545" s="13"/>
      <c r="M545" s="13"/>
      <c r="N545" s="13"/>
    </row>
    <row r="546" spans="8:14" ht="12.75">
      <c r="H546" s="13"/>
      <c r="I546" s="13"/>
      <c r="J546" s="13"/>
      <c r="K546" s="13"/>
      <c r="L546" s="13"/>
      <c r="M546" s="13"/>
      <c r="N546" s="13"/>
    </row>
    <row r="547" spans="8:14" ht="12.75">
      <c r="H547" s="13"/>
      <c r="I547" s="13"/>
      <c r="J547" s="13"/>
      <c r="K547" s="13"/>
      <c r="L547" s="13"/>
      <c r="M547" s="13"/>
      <c r="N547" s="13"/>
    </row>
    <row r="548" spans="8:14" ht="12.75">
      <c r="H548" s="13"/>
      <c r="I548" s="13"/>
      <c r="J548" s="13"/>
      <c r="K548" s="13"/>
      <c r="L548" s="13"/>
      <c r="M548" s="13"/>
      <c r="N548" s="13"/>
    </row>
    <row r="549" spans="8:14" ht="12.75">
      <c r="H549" s="13"/>
      <c r="I549" s="13"/>
      <c r="J549" s="13"/>
      <c r="K549" s="13"/>
      <c r="L549" s="13"/>
      <c r="M549" s="13"/>
      <c r="N549" s="13"/>
    </row>
    <row r="550" spans="8:14" ht="12.75">
      <c r="H550" s="13"/>
      <c r="I550" s="13"/>
      <c r="J550" s="13"/>
      <c r="K550" s="13"/>
      <c r="L550" s="13"/>
      <c r="M550" s="13"/>
      <c r="N550" s="13"/>
    </row>
    <row r="551" spans="8:14" ht="12.75">
      <c r="H551" s="13"/>
      <c r="I551" s="13"/>
      <c r="J551" s="13"/>
      <c r="K551" s="13"/>
      <c r="L551" s="13"/>
      <c r="M551" s="13"/>
      <c r="N551" s="13"/>
    </row>
    <row r="552" spans="8:14" ht="12.75">
      <c r="H552" s="13"/>
      <c r="I552" s="13"/>
      <c r="J552" s="13"/>
      <c r="K552" s="13"/>
      <c r="L552" s="13"/>
      <c r="M552" s="13"/>
      <c r="N552" s="13"/>
    </row>
    <row r="553" spans="8:14" ht="12.75">
      <c r="H553" s="13"/>
      <c r="I553" s="13"/>
      <c r="J553" s="13"/>
      <c r="K553" s="13"/>
      <c r="L553" s="13"/>
      <c r="M553" s="13"/>
      <c r="N553" s="13"/>
    </row>
    <row r="554" spans="8:14" ht="12.75">
      <c r="H554" s="13"/>
      <c r="I554" s="13"/>
      <c r="J554" s="13"/>
      <c r="K554" s="13"/>
      <c r="L554" s="13"/>
      <c r="M554" s="13"/>
      <c r="N554" s="13"/>
    </row>
    <row r="555" spans="8:14" ht="12.75">
      <c r="H555" s="13"/>
      <c r="I555" s="13"/>
      <c r="J555" s="13"/>
      <c r="K555" s="13"/>
      <c r="L555" s="13"/>
      <c r="M555" s="13"/>
      <c r="N555" s="13"/>
    </row>
    <row r="556" spans="8:14" ht="12.75">
      <c r="H556" s="13"/>
      <c r="I556" s="13"/>
      <c r="J556" s="13"/>
      <c r="K556" s="13"/>
      <c r="L556" s="13"/>
      <c r="M556" s="13"/>
      <c r="N556" s="13"/>
    </row>
    <row r="557" spans="8:14" ht="12.75">
      <c r="H557" s="13"/>
      <c r="I557" s="13"/>
      <c r="J557" s="13"/>
      <c r="K557" s="13"/>
      <c r="L557" s="13"/>
      <c r="M557" s="13"/>
      <c r="N557" s="13"/>
    </row>
    <row r="558" spans="8:14" ht="12.75">
      <c r="H558" s="13"/>
      <c r="I558" s="13"/>
      <c r="J558" s="13"/>
      <c r="K558" s="13"/>
      <c r="L558" s="13"/>
      <c r="M558" s="13"/>
      <c r="N558" s="13"/>
    </row>
    <row r="559" spans="8:14" ht="12.75">
      <c r="H559" s="13"/>
      <c r="I559" s="13"/>
      <c r="J559" s="13"/>
      <c r="K559" s="13"/>
      <c r="L559" s="13"/>
      <c r="M559" s="13"/>
      <c r="N559" s="13"/>
    </row>
    <row r="560" spans="8:14" ht="12.75">
      <c r="H560" s="13"/>
      <c r="I560" s="13"/>
      <c r="J560" s="13"/>
      <c r="K560" s="13"/>
      <c r="L560" s="13"/>
      <c r="M560" s="13"/>
      <c r="N560" s="13"/>
    </row>
    <row r="561" spans="8:14" ht="12.75">
      <c r="H561" s="13"/>
      <c r="I561" s="13"/>
      <c r="J561" s="13"/>
      <c r="K561" s="13"/>
      <c r="L561" s="13"/>
      <c r="M561" s="13"/>
      <c r="N561" s="13"/>
    </row>
    <row r="562" spans="8:14" ht="12.75">
      <c r="H562" s="13"/>
      <c r="I562" s="13"/>
      <c r="J562" s="13"/>
      <c r="K562" s="13"/>
      <c r="L562" s="13"/>
      <c r="M562" s="13"/>
      <c r="N562" s="13"/>
    </row>
    <row r="563" spans="8:14" ht="12.75">
      <c r="H563" s="13"/>
      <c r="I563" s="13"/>
      <c r="J563" s="13"/>
      <c r="K563" s="13"/>
      <c r="L563" s="13"/>
      <c r="M563" s="13"/>
      <c r="N563" s="13"/>
    </row>
    <row r="564" spans="8:14" ht="12.75">
      <c r="H564" s="13"/>
      <c r="I564" s="13"/>
      <c r="J564" s="13"/>
      <c r="K564" s="13"/>
      <c r="L564" s="13"/>
      <c r="M564" s="13"/>
      <c r="N564" s="13"/>
    </row>
    <row r="565" spans="8:14" ht="12.75">
      <c r="H565" s="13"/>
      <c r="I565" s="13"/>
      <c r="J565" s="13"/>
      <c r="K565" s="13"/>
      <c r="L565" s="13"/>
      <c r="M565" s="13"/>
      <c r="N565" s="13"/>
    </row>
    <row r="566" spans="8:14" ht="12.75">
      <c r="H566" s="13"/>
      <c r="I566" s="13"/>
      <c r="J566" s="13"/>
      <c r="K566" s="13"/>
      <c r="L566" s="13"/>
      <c r="M566" s="13"/>
      <c r="N566" s="13"/>
    </row>
    <row r="567" spans="8:14" ht="12.75">
      <c r="H567" s="13"/>
      <c r="I567" s="13"/>
      <c r="J567" s="13"/>
      <c r="K567" s="13"/>
      <c r="L567" s="13"/>
      <c r="M567" s="13"/>
      <c r="N567" s="13"/>
    </row>
    <row r="568" spans="8:14" ht="12.75">
      <c r="H568" s="13"/>
      <c r="I568" s="13"/>
      <c r="J568" s="13"/>
      <c r="K568" s="13"/>
      <c r="L568" s="13"/>
      <c r="M568" s="13"/>
      <c r="N568" s="13"/>
    </row>
    <row r="569" spans="8:14" ht="12.75">
      <c r="H569" s="13"/>
      <c r="I569" s="13"/>
      <c r="J569" s="13"/>
      <c r="K569" s="13"/>
      <c r="L569" s="13"/>
      <c r="M569" s="13"/>
      <c r="N569" s="13"/>
    </row>
    <row r="570" spans="8:14" ht="12.75">
      <c r="H570" s="13"/>
      <c r="I570" s="13"/>
      <c r="J570" s="13"/>
      <c r="K570" s="13"/>
      <c r="L570" s="13"/>
      <c r="M570" s="13"/>
      <c r="N570" s="13"/>
    </row>
    <row r="571" spans="8:14" ht="12.75">
      <c r="H571" s="13"/>
      <c r="I571" s="13"/>
      <c r="J571" s="13"/>
      <c r="K571" s="13"/>
      <c r="L571" s="13"/>
      <c r="M571" s="13"/>
      <c r="N571" s="13"/>
    </row>
    <row r="572" spans="8:14" ht="12.75">
      <c r="H572" s="13"/>
      <c r="I572" s="13"/>
      <c r="J572" s="13"/>
      <c r="K572" s="13"/>
      <c r="L572" s="13"/>
      <c r="M572" s="13"/>
      <c r="N572" s="13"/>
    </row>
    <row r="573" spans="8:14" ht="12.75">
      <c r="H573" s="13"/>
      <c r="I573" s="13"/>
      <c r="J573" s="13"/>
      <c r="K573" s="13"/>
      <c r="L573" s="13"/>
      <c r="M573" s="13"/>
      <c r="N573" s="13"/>
    </row>
    <row r="574" spans="8:14" ht="12.75">
      <c r="H574" s="13"/>
      <c r="I574" s="13"/>
      <c r="J574" s="13"/>
      <c r="K574" s="13"/>
      <c r="L574" s="13"/>
      <c r="M574" s="13"/>
      <c r="N574" s="13"/>
    </row>
    <row r="575" spans="8:14" ht="12.75">
      <c r="H575" s="13"/>
      <c r="I575" s="13"/>
      <c r="J575" s="13"/>
      <c r="K575" s="13"/>
      <c r="L575" s="13"/>
      <c r="M575" s="13"/>
      <c r="N575" s="13"/>
    </row>
    <row r="576" spans="8:14" ht="12.75">
      <c r="H576" s="13"/>
      <c r="I576" s="13"/>
      <c r="J576" s="13"/>
      <c r="K576" s="13"/>
      <c r="L576" s="13"/>
      <c r="M576" s="13"/>
      <c r="N576" s="13"/>
    </row>
    <row r="577" spans="8:14" ht="12.75">
      <c r="H577" s="13"/>
      <c r="I577" s="13"/>
      <c r="J577" s="13"/>
      <c r="K577" s="13"/>
      <c r="L577" s="13"/>
      <c r="M577" s="13"/>
      <c r="N577" s="13"/>
    </row>
    <row r="578" spans="8:14" ht="12.75">
      <c r="H578" s="13"/>
      <c r="I578" s="13"/>
      <c r="J578" s="13"/>
      <c r="K578" s="13"/>
      <c r="L578" s="13"/>
      <c r="M578" s="13"/>
      <c r="N578" s="13"/>
    </row>
    <row r="579" spans="8:14" ht="12.75">
      <c r="H579" s="13"/>
      <c r="I579" s="13"/>
      <c r="J579" s="13"/>
      <c r="K579" s="13"/>
      <c r="L579" s="13"/>
      <c r="M579" s="13"/>
      <c r="N579" s="13"/>
    </row>
    <row r="580" spans="8:14" ht="12.75">
      <c r="H580" s="13"/>
      <c r="I580" s="13"/>
      <c r="J580" s="13"/>
      <c r="K580" s="13"/>
      <c r="L580" s="13"/>
      <c r="M580" s="13"/>
      <c r="N580" s="13"/>
    </row>
    <row r="581" spans="8:14" ht="12.75">
      <c r="H581" s="13"/>
      <c r="I581" s="13"/>
      <c r="J581" s="13"/>
      <c r="K581" s="13"/>
      <c r="L581" s="13"/>
      <c r="M581" s="13"/>
      <c r="N581" s="13"/>
    </row>
    <row r="582" spans="8:14" ht="12.75">
      <c r="H582" s="13"/>
      <c r="I582" s="13"/>
      <c r="J582" s="13"/>
      <c r="K582" s="13"/>
      <c r="L582" s="13"/>
      <c r="M582" s="13"/>
      <c r="N582" s="13"/>
    </row>
    <row r="583" spans="8:14" ht="12.75">
      <c r="H583" s="13"/>
      <c r="I583" s="13"/>
      <c r="J583" s="13"/>
      <c r="K583" s="13"/>
      <c r="L583" s="13"/>
      <c r="M583" s="13"/>
      <c r="N583" s="13"/>
    </row>
    <row r="584" spans="8:14" ht="12.75">
      <c r="H584" s="13"/>
      <c r="I584" s="13"/>
      <c r="J584" s="13"/>
      <c r="K584" s="13"/>
      <c r="L584" s="13"/>
      <c r="M584" s="13"/>
      <c r="N584" s="13"/>
    </row>
    <row r="585" spans="8:14" ht="12.75">
      <c r="H585" s="13"/>
      <c r="I585" s="13"/>
      <c r="J585" s="13"/>
      <c r="K585" s="13"/>
      <c r="L585" s="13"/>
      <c r="M585" s="13"/>
      <c r="N585" s="13"/>
    </row>
    <row r="586" spans="8:14" ht="12.75">
      <c r="H586" s="13"/>
      <c r="I586" s="13"/>
      <c r="J586" s="13"/>
      <c r="K586" s="13"/>
      <c r="L586" s="13"/>
      <c r="M586" s="13"/>
      <c r="N586" s="13"/>
    </row>
    <row r="587" spans="8:14" ht="12.75">
      <c r="H587" s="13"/>
      <c r="I587" s="13"/>
      <c r="J587" s="13"/>
      <c r="K587" s="13"/>
      <c r="L587" s="13"/>
      <c r="M587" s="13"/>
      <c r="N587" s="13"/>
    </row>
    <row r="588" spans="8:14" ht="12.75">
      <c r="H588" s="13"/>
      <c r="I588" s="13"/>
      <c r="J588" s="13"/>
      <c r="K588" s="13"/>
      <c r="L588" s="13"/>
      <c r="M588" s="13"/>
      <c r="N588" s="13"/>
    </row>
    <row r="589" spans="8:14" ht="12.75">
      <c r="H589" s="13"/>
      <c r="I589" s="13"/>
      <c r="J589" s="13"/>
      <c r="K589" s="13"/>
      <c r="L589" s="13"/>
      <c r="M589" s="13"/>
      <c r="N589" s="13"/>
    </row>
    <row r="590" spans="8:14" ht="12.75">
      <c r="H590" s="13"/>
      <c r="I590" s="13"/>
      <c r="J590" s="13"/>
      <c r="K590" s="13"/>
      <c r="L590" s="13"/>
      <c r="M590" s="13"/>
      <c r="N590" s="13"/>
    </row>
    <row r="591" spans="8:14" ht="12.75">
      <c r="H591" s="13"/>
      <c r="I591" s="13"/>
      <c r="J591" s="13"/>
      <c r="K591" s="13"/>
      <c r="L591" s="13"/>
      <c r="M591" s="13"/>
      <c r="N591" s="13"/>
    </row>
    <row r="592" spans="8:14" ht="12.75">
      <c r="H592" s="13"/>
      <c r="I592" s="13"/>
      <c r="J592" s="13"/>
      <c r="K592" s="13"/>
      <c r="L592" s="13"/>
      <c r="M592" s="13"/>
      <c r="N592" s="13"/>
    </row>
    <row r="593" spans="8:14" ht="12.75">
      <c r="H593" s="13"/>
      <c r="I593" s="13"/>
      <c r="J593" s="13"/>
      <c r="K593" s="13"/>
      <c r="L593" s="13"/>
      <c r="M593" s="13"/>
      <c r="N593" s="13"/>
    </row>
    <row r="594" spans="8:14" ht="12.75">
      <c r="H594" s="13"/>
      <c r="I594" s="13"/>
      <c r="J594" s="13"/>
      <c r="K594" s="13"/>
      <c r="L594" s="13"/>
      <c r="M594" s="13"/>
      <c r="N594" s="13"/>
    </row>
    <row r="595" spans="8:14" ht="12.75">
      <c r="H595" s="13"/>
      <c r="I595" s="13"/>
      <c r="J595" s="13"/>
      <c r="K595" s="13"/>
      <c r="L595" s="13"/>
      <c r="M595" s="13"/>
      <c r="N595" s="13"/>
    </row>
    <row r="596" spans="8:14" ht="12.75">
      <c r="H596" s="13"/>
      <c r="I596" s="13"/>
      <c r="J596" s="13"/>
      <c r="K596" s="13"/>
      <c r="L596" s="13"/>
      <c r="M596" s="13"/>
      <c r="N596" s="13"/>
    </row>
    <row r="597" spans="8:14" ht="12.75">
      <c r="H597" s="13"/>
      <c r="I597" s="13"/>
      <c r="J597" s="13"/>
      <c r="K597" s="13"/>
      <c r="L597" s="13"/>
      <c r="M597" s="13"/>
      <c r="N597" s="13"/>
    </row>
    <row r="598" spans="8:14" ht="12.75">
      <c r="H598" s="13"/>
      <c r="I598" s="13"/>
      <c r="J598" s="13"/>
      <c r="K598" s="13"/>
      <c r="L598" s="13"/>
      <c r="M598" s="13"/>
      <c r="N598" s="13"/>
    </row>
    <row r="599" spans="8:14" ht="12.75">
      <c r="H599" s="13"/>
      <c r="I599" s="13"/>
      <c r="J599" s="13"/>
      <c r="K599" s="13"/>
      <c r="L599" s="13"/>
      <c r="M599" s="13"/>
      <c r="N599" s="13"/>
    </row>
    <row r="600" spans="8:14" ht="12.75">
      <c r="H600" s="13"/>
      <c r="I600" s="13"/>
      <c r="J600" s="13"/>
      <c r="K600" s="13"/>
      <c r="L600" s="13"/>
      <c r="M600" s="13"/>
      <c r="N600" s="13"/>
    </row>
    <row r="601" spans="8:14" ht="12.75">
      <c r="H601" s="13"/>
      <c r="I601" s="13"/>
      <c r="J601" s="13"/>
      <c r="K601" s="13"/>
      <c r="L601" s="13"/>
      <c r="M601" s="13"/>
      <c r="N601" s="13"/>
    </row>
    <row r="602" spans="8:14" ht="12.75">
      <c r="H602" s="13"/>
      <c r="I602" s="13"/>
      <c r="J602" s="13"/>
      <c r="K602" s="13"/>
      <c r="L602" s="13"/>
      <c r="M602" s="13"/>
      <c r="N602" s="13"/>
    </row>
    <row r="603" spans="8:14" ht="12.75">
      <c r="H603" s="13"/>
      <c r="I603" s="13"/>
      <c r="J603" s="13"/>
      <c r="K603" s="13"/>
      <c r="L603" s="13"/>
      <c r="M603" s="13"/>
      <c r="N603" s="13"/>
    </row>
    <row r="604" spans="8:14" ht="12.75">
      <c r="H604" s="13"/>
      <c r="I604" s="13"/>
      <c r="J604" s="13"/>
      <c r="K604" s="13"/>
      <c r="L604" s="13"/>
      <c r="M604" s="13"/>
      <c r="N604" s="13"/>
    </row>
    <row r="605" spans="8:14" ht="12.75">
      <c r="H605" s="13"/>
      <c r="I605" s="13"/>
      <c r="J605" s="13"/>
      <c r="K605" s="13"/>
      <c r="L605" s="13"/>
      <c r="M605" s="13"/>
      <c r="N605" s="13"/>
    </row>
    <row r="606" spans="8:14" ht="12.75">
      <c r="H606" s="13"/>
      <c r="I606" s="13"/>
      <c r="J606" s="13"/>
      <c r="K606" s="13"/>
      <c r="L606" s="13"/>
      <c r="M606" s="13"/>
      <c r="N606" s="13"/>
    </row>
    <row r="607" spans="8:14" ht="12.75">
      <c r="H607" s="13"/>
      <c r="I607" s="13"/>
      <c r="J607" s="13"/>
      <c r="K607" s="13"/>
      <c r="L607" s="13"/>
      <c r="M607" s="13"/>
      <c r="N607" s="13"/>
    </row>
    <row r="608" spans="8:14" ht="12.75">
      <c r="H608" s="13"/>
      <c r="I608" s="13"/>
      <c r="J608" s="13"/>
      <c r="K608" s="13"/>
      <c r="L608" s="13"/>
      <c r="M608" s="13"/>
      <c r="N608" s="13"/>
    </row>
    <row r="609" spans="8:14" ht="12.75">
      <c r="H609" s="13"/>
      <c r="I609" s="13"/>
      <c r="J609" s="13"/>
      <c r="K609" s="13"/>
      <c r="L609" s="13"/>
      <c r="M609" s="13"/>
      <c r="N609" s="13"/>
    </row>
    <row r="610" spans="8:14" ht="12.75">
      <c r="H610" s="13"/>
      <c r="I610" s="13"/>
      <c r="J610" s="13"/>
      <c r="K610" s="13"/>
      <c r="L610" s="13"/>
      <c r="M610" s="13"/>
      <c r="N610" s="13"/>
    </row>
    <row r="611" spans="8:14" ht="12.75">
      <c r="H611" s="13"/>
      <c r="I611" s="13"/>
      <c r="J611" s="13"/>
      <c r="K611" s="13"/>
      <c r="L611" s="13"/>
      <c r="M611" s="13"/>
      <c r="N611" s="13"/>
    </row>
    <row r="612" spans="8:12" ht="12.75">
      <c r="H612" s="13"/>
      <c r="I612" s="13"/>
      <c r="J612" s="13"/>
      <c r="K612" s="13"/>
      <c r="L612" s="13"/>
    </row>
  </sheetData>
  <sheetProtection password="C63C" sheet="1" objects="1" scenarios="1" selectLockedCells="1"/>
  <mergeCells count="4">
    <mergeCell ref="A13:G13"/>
    <mergeCell ref="A2:G2"/>
    <mergeCell ref="A23:G23"/>
    <mergeCell ref="A31:G31"/>
  </mergeCells>
  <dataValidations count="5">
    <dataValidation type="list" allowBlank="1" showInputMessage="1" showErrorMessage="1" errorTitle="Santiago informa de" error="Elegir un valor de la lista." sqref="F4">
      <formula1>"A1,A2,C1,C2,E"</formula1>
    </dataValidation>
    <dataValidation type="whole" allowBlank="1" showInputMessage="1" showErrorMessage="1" sqref="G7:G11">
      <formula1>0</formula1>
      <formula2>15</formula2>
    </dataValidation>
    <dataValidation type="list" allowBlank="1" showInputMessage="1" showErrorMessage="1" errorTitle="Santiago informa de" error="Elegir un valor de la lista." sqref="F5">
      <formula1>$H$44:$H$66</formula1>
    </dataValidation>
    <dataValidation type="list" allowBlank="1" showInputMessage="1" showErrorMessage="1" errorTitle="Santiago informa de" error="Elegir un valor de la lista." sqref="F6">
      <formula1>$J$44:$J$114</formula1>
    </dataValidation>
    <dataValidation type="whole" allowBlank="1" showInputMessage="1" showErrorMessage="1" errorTitle="Santiago informa de" error="Valores aceptados de 0 a 15." sqref="F7:F11">
      <formula1>0</formula1>
      <formula2>15</formula2>
    </dataValidation>
  </dataValidations>
  <printOptions horizontalCentered="1"/>
  <pageMargins left="0.2362204724409449" right="0.2362204724409449" top="0.5905511811023623" bottom="0.5905511811023623" header="0" footer="0"/>
  <pageSetup horizontalDpi="96" verticalDpi="96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57"/>
  <sheetViews>
    <sheetView workbookViewId="0" topLeftCell="A1">
      <selection activeCell="F4" sqref="F4"/>
    </sheetView>
  </sheetViews>
  <sheetFormatPr defaultColWidth="11.421875" defaultRowHeight="12.75"/>
  <cols>
    <col min="1" max="1" width="11.57421875" style="0" customWidth="1"/>
    <col min="2" max="2" width="9.28125" style="0" customWidth="1"/>
    <col min="3" max="3" width="19.8515625" style="0" customWidth="1"/>
    <col min="4" max="4" width="10.421875" style="0" customWidth="1"/>
    <col min="5" max="5" width="18.140625" style="0" customWidth="1"/>
    <col min="6" max="6" width="13.00390625" style="0" customWidth="1"/>
    <col min="7" max="7" width="11.57421875" style="0" bestFit="1" customWidth="1"/>
    <col min="8" max="8" width="11.57421875" style="0" hidden="1" customWidth="1"/>
    <col min="9" max="9" width="14.140625" style="0" customWidth="1"/>
    <col min="10" max="10" width="16.00390625" style="0" customWidth="1"/>
    <col min="11" max="11" width="11.00390625" style="0" customWidth="1"/>
    <col min="12" max="12" width="13.00390625" style="0" customWidth="1"/>
  </cols>
  <sheetData>
    <row r="1" ht="87.75" customHeight="1"/>
    <row r="2" spans="1:14" ht="18" customHeight="1">
      <c r="A2" s="88" t="s">
        <v>90</v>
      </c>
      <c r="B2" s="88"/>
      <c r="C2" s="88"/>
      <c r="D2" s="88"/>
      <c r="E2" s="88"/>
      <c r="F2" s="88"/>
      <c r="G2" s="88"/>
      <c r="H2" s="13"/>
      <c r="I2" s="13"/>
      <c r="J2" s="14"/>
      <c r="K2" s="14"/>
      <c r="L2" s="14"/>
      <c r="M2" s="13"/>
      <c r="N2" s="13"/>
    </row>
    <row r="3" spans="1:17" ht="15" customHeight="1">
      <c r="A3" s="4"/>
      <c r="B3" s="5"/>
      <c r="C3" s="5"/>
      <c r="D3" s="5"/>
      <c r="E3" s="5"/>
      <c r="F3" s="5"/>
      <c r="G3" s="5"/>
      <c r="H3" s="15"/>
      <c r="I3" s="15"/>
      <c r="J3" s="15"/>
      <c r="K3" s="15"/>
      <c r="L3" s="15"/>
      <c r="M3" s="13"/>
      <c r="N3" s="13"/>
      <c r="O3" s="1"/>
      <c r="P3" s="1"/>
      <c r="Q3" s="1"/>
    </row>
    <row r="4" spans="2:17" ht="15.75">
      <c r="B4" s="5"/>
      <c r="E4" s="7" t="s">
        <v>40</v>
      </c>
      <c r="F4" s="74">
        <v>4</v>
      </c>
      <c r="G4" s="5"/>
      <c r="H4" s="15"/>
      <c r="I4" s="15"/>
      <c r="J4" s="15"/>
      <c r="K4" s="15"/>
      <c r="L4" s="15"/>
      <c r="M4" s="13"/>
      <c r="N4" s="13"/>
      <c r="O4" s="1"/>
      <c r="P4" s="1"/>
      <c r="Q4" s="1"/>
    </row>
    <row r="5" spans="2:18" ht="15.75">
      <c r="B5" s="5"/>
      <c r="E5" s="7" t="s">
        <v>46</v>
      </c>
      <c r="F5" s="74">
        <v>0</v>
      </c>
      <c r="G5" s="23"/>
      <c r="H5" s="16">
        <f>VLOOKUP(F4,DATOS!A11:H15,3)</f>
        <v>28.59</v>
      </c>
      <c r="I5" s="16"/>
      <c r="J5" s="15"/>
      <c r="K5" s="15"/>
      <c r="L5" s="15"/>
      <c r="M5" s="15"/>
      <c r="P5" s="1"/>
      <c r="Q5" s="1"/>
      <c r="R5" s="1"/>
    </row>
    <row r="6" spans="1:16" ht="15" customHeight="1">
      <c r="A6" s="2"/>
      <c r="G6" s="3"/>
      <c r="H6" s="17"/>
      <c r="I6" s="17"/>
      <c r="J6" s="13"/>
      <c r="K6" s="13"/>
      <c r="L6" s="13"/>
      <c r="M6" s="13"/>
      <c r="N6" s="1"/>
      <c r="O6" s="1"/>
      <c r="P6" s="1"/>
    </row>
    <row r="7" spans="1:17" ht="18">
      <c r="A7" s="83" t="s">
        <v>80</v>
      </c>
      <c r="B7" s="83"/>
      <c r="C7" s="83"/>
      <c r="D7" s="83"/>
      <c r="E7" s="83"/>
      <c r="F7" s="83"/>
      <c r="G7" s="83"/>
      <c r="H7" s="18"/>
      <c r="I7" s="18"/>
      <c r="J7" s="18"/>
      <c r="K7" s="18"/>
      <c r="L7" s="18"/>
      <c r="M7" s="13"/>
      <c r="N7" s="13"/>
      <c r="O7" s="1"/>
      <c r="P7" s="1"/>
      <c r="Q7" s="1"/>
    </row>
    <row r="8" spans="1:17" ht="15" customHeight="1">
      <c r="A8" s="4"/>
      <c r="B8" s="5"/>
      <c r="C8" s="5"/>
      <c r="D8" s="5"/>
      <c r="E8" s="5"/>
      <c r="F8" s="5"/>
      <c r="G8" s="5"/>
      <c r="H8" s="15"/>
      <c r="I8" s="15"/>
      <c r="J8" s="15"/>
      <c r="K8" s="15"/>
      <c r="L8" s="15"/>
      <c r="M8" s="13"/>
      <c r="N8" s="13"/>
      <c r="O8" s="1"/>
      <c r="P8" s="1"/>
      <c r="Q8" s="1"/>
    </row>
    <row r="9" spans="2:19" ht="18">
      <c r="B9" s="6" t="s">
        <v>2</v>
      </c>
      <c r="C9" s="8">
        <f>VLOOKUP(F4,DATOS!A11:H15,2)</f>
        <v>938.5</v>
      </c>
      <c r="D9" s="5"/>
      <c r="G9" s="5"/>
      <c r="H9" s="5"/>
      <c r="I9" s="5"/>
      <c r="J9" s="15"/>
      <c r="K9" s="15"/>
      <c r="L9" s="15"/>
      <c r="M9" s="15"/>
      <c r="N9" s="15"/>
      <c r="O9" s="13"/>
      <c r="P9" s="13"/>
      <c r="Q9" s="1"/>
      <c r="R9" s="1"/>
      <c r="S9" s="1"/>
    </row>
    <row r="10" spans="2:19" ht="18">
      <c r="B10" s="6" t="s">
        <v>3</v>
      </c>
      <c r="C10" s="8">
        <f>F5*H5</f>
        <v>0</v>
      </c>
      <c r="D10" s="5"/>
      <c r="G10" s="5"/>
      <c r="H10" s="5"/>
      <c r="I10" s="5"/>
      <c r="J10" s="15"/>
      <c r="K10" s="15"/>
      <c r="L10" s="15"/>
      <c r="M10" s="15"/>
      <c r="N10" s="15"/>
      <c r="O10" s="13"/>
      <c r="P10" s="13"/>
      <c r="Q10" s="1"/>
      <c r="R10" s="1"/>
      <c r="S10" s="1"/>
    </row>
    <row r="11" spans="2:19" ht="18">
      <c r="B11" s="6" t="s">
        <v>47</v>
      </c>
      <c r="C11" s="8">
        <f>VLOOKUP(F4,DATOS!A11:H15,4)</f>
        <v>101.29</v>
      </c>
      <c r="D11" s="5"/>
      <c r="G11" s="5"/>
      <c r="H11" s="5"/>
      <c r="I11" s="5"/>
      <c r="J11" s="15"/>
      <c r="K11" s="15"/>
      <c r="L11" s="15"/>
      <c r="M11" s="15"/>
      <c r="N11" s="15"/>
      <c r="O11" s="13"/>
      <c r="P11" s="13"/>
      <c r="Q11" s="1"/>
      <c r="R11" s="1"/>
      <c r="S11" s="1"/>
    </row>
    <row r="12" spans="2:19" ht="18">
      <c r="B12" s="6" t="s">
        <v>48</v>
      </c>
      <c r="C12" s="8">
        <f>VLOOKUP(F4,DATOS!A11:H15,5)</f>
        <v>21.72</v>
      </c>
      <c r="D12" s="5"/>
      <c r="G12" s="5"/>
      <c r="H12" s="5"/>
      <c r="I12" s="5"/>
      <c r="J12" s="15"/>
      <c r="K12" s="15"/>
      <c r="L12" s="15"/>
      <c r="M12" s="15"/>
      <c r="N12" s="15"/>
      <c r="O12" s="13"/>
      <c r="P12" s="13"/>
      <c r="Q12" s="1"/>
      <c r="R12" s="1"/>
      <c r="S12" s="1"/>
    </row>
    <row r="13" spans="2:19" ht="18">
      <c r="B13" s="6" t="s">
        <v>49</v>
      </c>
      <c r="C13" s="8">
        <f>VLOOKUP(F4,DATOS!A11:H15,6)</f>
        <v>43.45</v>
      </c>
      <c r="D13" s="5"/>
      <c r="G13" s="5"/>
      <c r="H13" s="5"/>
      <c r="I13" s="5"/>
      <c r="J13" s="15"/>
      <c r="K13" s="15"/>
      <c r="L13" s="15"/>
      <c r="M13" s="15"/>
      <c r="N13" s="15"/>
      <c r="O13" s="13"/>
      <c r="P13" s="13"/>
      <c r="Q13" s="1"/>
      <c r="R13" s="1"/>
      <c r="S13" s="1"/>
    </row>
    <row r="14" spans="2:19" ht="18">
      <c r="B14" s="6" t="s">
        <v>50</v>
      </c>
      <c r="C14" s="8">
        <f>VLOOKUP(F4,DATOS!A11:H15,7)</f>
        <v>41.27</v>
      </c>
      <c r="D14" s="5"/>
      <c r="G14" s="5"/>
      <c r="H14" s="5"/>
      <c r="I14" s="5"/>
      <c r="J14" s="15"/>
      <c r="K14" s="15"/>
      <c r="L14" s="15"/>
      <c r="M14" s="15"/>
      <c r="N14" s="15"/>
      <c r="O14" s="13"/>
      <c r="P14" s="13"/>
      <c r="Q14" s="1"/>
      <c r="R14" s="1"/>
      <c r="S14" s="1"/>
    </row>
    <row r="15" spans="2:19" ht="18.75" thickBot="1">
      <c r="B15" s="6" t="s">
        <v>51</v>
      </c>
      <c r="C15" s="8">
        <f>VLOOKUP(F4,DATOS!A11:H15,8)</f>
        <v>157.12</v>
      </c>
      <c r="D15" s="31" t="s">
        <v>52</v>
      </c>
      <c r="G15" s="5"/>
      <c r="H15" s="5"/>
      <c r="I15" s="5"/>
      <c r="J15" s="15"/>
      <c r="K15" s="15"/>
      <c r="L15" s="15"/>
      <c r="M15" s="15"/>
      <c r="N15" s="15"/>
      <c r="O15" s="13"/>
      <c r="P15" s="13"/>
      <c r="Q15" s="1"/>
      <c r="R15" s="1"/>
      <c r="S15" s="1"/>
    </row>
    <row r="16" spans="2:19" ht="21" thickBot="1">
      <c r="B16" s="6"/>
      <c r="C16" s="72">
        <f>SUM(C9:C15)</f>
        <v>1303.35</v>
      </c>
      <c r="D16" s="5"/>
      <c r="E16" s="34" t="s">
        <v>54</v>
      </c>
      <c r="F16" s="36">
        <f>C16/30</f>
        <v>43.445</v>
      </c>
      <c r="G16" s="5"/>
      <c r="H16" s="5"/>
      <c r="I16" s="5"/>
      <c r="J16" s="15"/>
      <c r="K16" s="15"/>
      <c r="L16" s="15"/>
      <c r="M16" s="15"/>
      <c r="N16" s="15"/>
      <c r="O16" s="13"/>
      <c r="P16" s="13"/>
      <c r="Q16" s="1"/>
      <c r="R16" s="1"/>
      <c r="S16" s="1"/>
    </row>
    <row r="17" spans="1:17" ht="15" customHeight="1">
      <c r="A17" s="2"/>
      <c r="G17" s="3"/>
      <c r="H17" s="17"/>
      <c r="I17" s="17"/>
      <c r="J17" s="17"/>
      <c r="K17" s="13"/>
      <c r="L17" s="13"/>
      <c r="M17" s="13"/>
      <c r="N17" s="13"/>
      <c r="O17" s="1"/>
      <c r="P17" s="1"/>
      <c r="Q17" s="1"/>
    </row>
    <row r="18" spans="1:17" ht="18">
      <c r="A18" s="83" t="s">
        <v>28</v>
      </c>
      <c r="B18" s="83"/>
      <c r="C18" s="83"/>
      <c r="D18" s="83"/>
      <c r="E18" s="83"/>
      <c r="F18" s="83"/>
      <c r="G18" s="83"/>
      <c r="H18" s="18"/>
      <c r="I18" s="18"/>
      <c r="J18" s="18"/>
      <c r="K18" s="18"/>
      <c r="L18" s="18"/>
      <c r="M18" s="13"/>
      <c r="N18" s="13"/>
      <c r="O18" s="1"/>
      <c r="P18" s="1"/>
      <c r="Q18" s="1"/>
    </row>
    <row r="19" spans="1:17" ht="15" customHeight="1">
      <c r="A19" s="4"/>
      <c r="B19" s="5"/>
      <c r="C19" s="5"/>
      <c r="D19" s="5"/>
      <c r="E19" s="5"/>
      <c r="F19" s="5"/>
      <c r="G19" s="5"/>
      <c r="H19" s="15"/>
      <c r="I19" s="15"/>
      <c r="J19" s="15"/>
      <c r="K19" s="15"/>
      <c r="L19" s="15"/>
      <c r="M19" s="13"/>
      <c r="N19" s="13"/>
      <c r="O19" s="1"/>
      <c r="P19" s="1"/>
      <c r="Q19" s="1"/>
    </row>
    <row r="20" spans="2:19" ht="18">
      <c r="B20" s="6" t="s">
        <v>2</v>
      </c>
      <c r="C20" s="8">
        <f>VLOOKUP(F4,DATOS!A11:H15,2)</f>
        <v>938.5</v>
      </c>
      <c r="F20" s="5"/>
      <c r="G20" s="5"/>
      <c r="H20" s="5"/>
      <c r="I20" s="5"/>
      <c r="J20" s="15"/>
      <c r="K20" s="15"/>
      <c r="L20" s="15"/>
      <c r="M20" s="15"/>
      <c r="N20" s="15"/>
      <c r="O20" s="13"/>
      <c r="P20" s="13"/>
      <c r="Q20" s="1"/>
      <c r="R20" s="1"/>
      <c r="S20" s="1"/>
    </row>
    <row r="21" spans="2:19" ht="18">
      <c r="B21" s="6" t="s">
        <v>3</v>
      </c>
      <c r="C21" s="8">
        <f>F5*H5</f>
        <v>0</v>
      </c>
      <c r="F21" s="5"/>
      <c r="G21" s="5"/>
      <c r="H21" s="5"/>
      <c r="I21" s="5"/>
      <c r="J21" s="15"/>
      <c r="K21" s="15"/>
      <c r="L21" s="15"/>
      <c r="M21" s="15"/>
      <c r="N21" s="15"/>
      <c r="O21" s="13"/>
      <c r="P21" s="13"/>
      <c r="Q21" s="1"/>
      <c r="R21" s="1"/>
      <c r="S21" s="1"/>
    </row>
    <row r="22" spans="2:19" ht="18">
      <c r="B22" s="6" t="s">
        <v>47</v>
      </c>
      <c r="C22" s="8">
        <f>VLOOKUP(F4,DATOS!A11:H15,4)</f>
        <v>101.29</v>
      </c>
      <c r="F22" s="5"/>
      <c r="G22" s="5"/>
      <c r="H22" s="5"/>
      <c r="I22" s="5"/>
      <c r="J22" s="15"/>
      <c r="K22" s="15"/>
      <c r="L22" s="15"/>
      <c r="M22" s="15"/>
      <c r="N22" s="15"/>
      <c r="O22" s="13"/>
      <c r="P22" s="13"/>
      <c r="Q22" s="1"/>
      <c r="R22" s="1"/>
      <c r="S22" s="1"/>
    </row>
    <row r="23" spans="2:19" ht="18">
      <c r="B23" s="6" t="s">
        <v>48</v>
      </c>
      <c r="C23" s="8">
        <f>VLOOKUP(F4,DATOS!A11:H15,5)</f>
        <v>21.72</v>
      </c>
      <c r="F23" s="5"/>
      <c r="G23" s="5"/>
      <c r="H23" s="5"/>
      <c r="I23" s="5"/>
      <c r="J23" s="15"/>
      <c r="K23" s="15"/>
      <c r="L23" s="15"/>
      <c r="M23" s="15"/>
      <c r="N23" s="15"/>
      <c r="O23" s="13"/>
      <c r="P23" s="13"/>
      <c r="Q23" s="1"/>
      <c r="R23" s="1"/>
      <c r="S23" s="1"/>
    </row>
    <row r="24" spans="2:19" ht="18">
      <c r="B24" s="6" t="s">
        <v>49</v>
      </c>
      <c r="C24" s="8">
        <f>VLOOKUP(F4,DATOS!A11:H15,6)</f>
        <v>43.45</v>
      </c>
      <c r="F24" s="5"/>
      <c r="G24" s="5"/>
      <c r="H24" s="5"/>
      <c r="I24" s="5"/>
      <c r="J24" s="15"/>
      <c r="K24" s="15"/>
      <c r="L24" s="15"/>
      <c r="M24" s="15"/>
      <c r="N24" s="15"/>
      <c r="O24" s="13"/>
      <c r="P24" s="13"/>
      <c r="Q24" s="1"/>
      <c r="R24" s="1"/>
      <c r="S24" s="1"/>
    </row>
    <row r="25" spans="2:19" ht="18">
      <c r="B25" s="6" t="s">
        <v>50</v>
      </c>
      <c r="C25" s="8">
        <f>VLOOKUP(F4,DATOS!A11:H15,7)</f>
        <v>41.27</v>
      </c>
      <c r="F25" s="5"/>
      <c r="G25" s="5"/>
      <c r="H25" s="5"/>
      <c r="I25" s="5"/>
      <c r="J25" s="15"/>
      <c r="K25" s="15"/>
      <c r="L25" s="15"/>
      <c r="M25" s="15"/>
      <c r="N25" s="15"/>
      <c r="O25" s="13"/>
      <c r="P25" s="13"/>
      <c r="Q25" s="1"/>
      <c r="R25" s="1"/>
      <c r="S25" s="1"/>
    </row>
    <row r="26" spans="2:19" ht="18.75" thickBot="1">
      <c r="B26" s="6" t="s">
        <v>51</v>
      </c>
      <c r="C26" s="8">
        <f>VLOOKUP(F4,DATOS!A11:H15,8)</f>
        <v>157.12</v>
      </c>
      <c r="F26" s="5"/>
      <c r="G26" s="5"/>
      <c r="H26" s="5"/>
      <c r="I26" s="5"/>
      <c r="J26" s="15"/>
      <c r="K26" s="15"/>
      <c r="L26" s="15"/>
      <c r="M26" s="15"/>
      <c r="N26" s="15"/>
      <c r="O26" s="13"/>
      <c r="P26" s="13"/>
      <c r="Q26" s="1"/>
      <c r="R26" s="1"/>
      <c r="S26" s="1"/>
    </row>
    <row r="27" spans="2:19" ht="21" thickBot="1">
      <c r="B27" s="5"/>
      <c r="C27" s="10">
        <f>SUM(C20:C26)</f>
        <v>1303.35</v>
      </c>
      <c r="F27" s="5"/>
      <c r="G27" s="5"/>
      <c r="H27" s="5"/>
      <c r="I27" s="5"/>
      <c r="J27" s="15"/>
      <c r="K27" s="15"/>
      <c r="L27" s="15"/>
      <c r="M27" s="15"/>
      <c r="N27" s="15"/>
      <c r="O27" s="13"/>
      <c r="P27" s="13"/>
      <c r="Q27" s="1"/>
      <c r="R27" s="1"/>
      <c r="S27" s="1"/>
    </row>
    <row r="28" spans="1:17" ht="15" customHeight="1">
      <c r="A28" s="2"/>
      <c r="G28" s="3"/>
      <c r="H28" s="17"/>
      <c r="I28" s="17"/>
      <c r="J28" s="17"/>
      <c r="K28" s="13"/>
      <c r="L28" s="13"/>
      <c r="M28" s="13"/>
      <c r="N28" s="13"/>
      <c r="O28" s="1"/>
      <c r="P28" s="1"/>
      <c r="Q28" s="1"/>
    </row>
    <row r="29" spans="1:17" ht="18">
      <c r="A29" s="83" t="s">
        <v>79</v>
      </c>
      <c r="B29" s="83"/>
      <c r="C29" s="83"/>
      <c r="D29" s="83"/>
      <c r="E29" s="83"/>
      <c r="F29" s="83"/>
      <c r="G29" s="83"/>
      <c r="H29" s="18"/>
      <c r="I29" s="18"/>
      <c r="J29" s="18"/>
      <c r="K29" s="18"/>
      <c r="L29" s="18"/>
      <c r="M29" s="13"/>
      <c r="N29" s="13"/>
      <c r="O29" s="1"/>
      <c r="P29" s="1"/>
      <c r="Q29" s="1"/>
    </row>
    <row r="30" spans="1:14" s="1" customFormat="1" ht="15" customHeight="1" thickBot="1">
      <c r="A30" s="11"/>
      <c r="B30" s="11"/>
      <c r="C30" s="11"/>
      <c r="D30" s="11"/>
      <c r="E30" s="11"/>
      <c r="F30" s="11"/>
      <c r="G30" s="11"/>
      <c r="H30" s="19"/>
      <c r="I30" s="19"/>
      <c r="J30" s="19"/>
      <c r="K30" s="19"/>
      <c r="L30" s="19"/>
      <c r="M30" s="14"/>
      <c r="N30" s="14"/>
    </row>
    <row r="31" spans="2:17" ht="21" thickBot="1">
      <c r="B31" s="34" t="s">
        <v>64</v>
      </c>
      <c r="C31" s="73">
        <f>C16+C27/6</f>
        <v>1520.5749999999998</v>
      </c>
      <c r="D31" s="35" t="s">
        <v>65</v>
      </c>
      <c r="H31" s="15"/>
      <c r="I31" s="15"/>
      <c r="J31" s="15"/>
      <c r="K31" s="15"/>
      <c r="L31" s="15"/>
      <c r="M31" s="13"/>
      <c r="N31" s="13"/>
      <c r="O31" s="1"/>
      <c r="P31" s="1"/>
      <c r="Q31" s="1"/>
    </row>
    <row r="32" spans="2:17" ht="21" thickBot="1">
      <c r="B32" s="34"/>
      <c r="C32" s="61"/>
      <c r="D32" s="35"/>
      <c r="H32" s="15"/>
      <c r="I32" s="15"/>
      <c r="J32" s="15"/>
      <c r="K32" s="15"/>
      <c r="L32" s="15"/>
      <c r="M32" s="13"/>
      <c r="N32" s="13"/>
      <c r="O32" s="1"/>
      <c r="P32" s="1"/>
      <c r="Q32" s="1"/>
    </row>
    <row r="33" spans="2:17" ht="18.75" thickBot="1">
      <c r="B33" s="34" t="s">
        <v>81</v>
      </c>
      <c r="C33" s="36">
        <f>C31/30</f>
        <v>50.68583333333333</v>
      </c>
      <c r="D33" s="12"/>
      <c r="H33" s="15"/>
      <c r="I33" s="15"/>
      <c r="J33" s="15"/>
      <c r="K33" s="15"/>
      <c r="L33" s="15"/>
      <c r="M33" s="13"/>
      <c r="N33" s="13"/>
      <c r="O33" s="1"/>
      <c r="P33" s="1"/>
      <c r="Q33" s="1"/>
    </row>
    <row r="34" spans="8:9" ht="12.75">
      <c r="H34" s="13"/>
      <c r="I34" s="13"/>
    </row>
    <row r="35" spans="8:9" ht="12.75">
      <c r="H35" s="13"/>
      <c r="I35" s="13"/>
    </row>
    <row r="36" spans="8:9" ht="12.75">
      <c r="H36" s="13"/>
      <c r="I36" s="13"/>
    </row>
    <row r="37" spans="8:9" ht="12.75">
      <c r="H37" s="13"/>
      <c r="I37" s="13"/>
    </row>
    <row r="38" spans="8:9" ht="12.75">
      <c r="H38" s="13"/>
      <c r="I38" s="13"/>
    </row>
    <row r="39" spans="8:9" ht="12.75">
      <c r="H39" s="13"/>
      <c r="I39" s="13"/>
    </row>
    <row r="40" spans="8:9" ht="12.75">
      <c r="H40" s="13"/>
      <c r="I40" s="13"/>
    </row>
    <row r="41" spans="8:9" ht="12.75">
      <c r="H41" s="13"/>
      <c r="I41" s="13"/>
    </row>
    <row r="42" spans="8:9" ht="12.75">
      <c r="H42" s="13"/>
      <c r="I42" s="13"/>
    </row>
    <row r="43" spans="8:9" ht="12.75">
      <c r="H43" s="13"/>
      <c r="I43" s="13"/>
    </row>
    <row r="44" spans="8:9" ht="12.75">
      <c r="H44" s="13"/>
      <c r="I44" s="13"/>
    </row>
    <row r="45" spans="8:9" ht="12.75">
      <c r="H45" s="13"/>
      <c r="I45" s="13"/>
    </row>
    <row r="46" spans="8:9" ht="12.75">
      <c r="H46" s="13"/>
      <c r="I46" s="13"/>
    </row>
    <row r="47" spans="8:9" ht="12.75">
      <c r="H47" s="13"/>
      <c r="I47" s="13"/>
    </row>
    <row r="48" spans="8:9" ht="12.75">
      <c r="H48" s="13"/>
      <c r="I48" s="13"/>
    </row>
    <row r="49" spans="8:9" ht="12.75">
      <c r="H49" s="13"/>
      <c r="I49" s="13"/>
    </row>
    <row r="50" spans="8:9" ht="12.75">
      <c r="H50" s="13"/>
      <c r="I50" s="13"/>
    </row>
    <row r="51" spans="8:9" ht="12.75">
      <c r="H51" s="13"/>
      <c r="I51" s="13"/>
    </row>
    <row r="52" spans="8:9" ht="12.75">
      <c r="H52" s="13"/>
      <c r="I52" s="13"/>
    </row>
    <row r="53" spans="8:9" ht="12.75">
      <c r="H53" s="13"/>
      <c r="I53" s="13"/>
    </row>
    <row r="54" spans="8:9" ht="12.75">
      <c r="H54" s="13"/>
      <c r="I54" s="13"/>
    </row>
    <row r="55" spans="8:9" ht="12.75">
      <c r="H55" s="13"/>
      <c r="I55" s="13"/>
    </row>
    <row r="56" spans="8:9" ht="12.75">
      <c r="H56" s="13"/>
      <c r="I56" s="13"/>
    </row>
    <row r="57" spans="8:9" ht="12.75">
      <c r="H57" s="13"/>
      <c r="I57" s="13"/>
    </row>
    <row r="58" spans="8:9" ht="12.75">
      <c r="H58" s="13"/>
      <c r="I58" s="13"/>
    </row>
    <row r="59" spans="8:9" ht="12.75">
      <c r="H59" s="13"/>
      <c r="I59" s="13"/>
    </row>
    <row r="60" spans="8:9" ht="12.75">
      <c r="H60" s="13"/>
      <c r="I60" s="13"/>
    </row>
    <row r="61" spans="8:9" ht="12.75">
      <c r="H61" s="13"/>
      <c r="I61" s="13"/>
    </row>
    <row r="62" spans="8:9" ht="12.75">
      <c r="H62" s="13"/>
      <c r="I62" s="13"/>
    </row>
    <row r="63" spans="8:9" ht="12.75">
      <c r="H63" s="13"/>
      <c r="I63" s="13"/>
    </row>
    <row r="64" spans="8:9" ht="12.75">
      <c r="H64" s="13"/>
      <c r="I64" s="13"/>
    </row>
    <row r="65" spans="8:9" ht="12.75">
      <c r="H65" s="13"/>
      <c r="I65" s="13"/>
    </row>
    <row r="66" spans="8:9" ht="12.75">
      <c r="H66" s="13"/>
      <c r="I66" s="13"/>
    </row>
    <row r="67" spans="8:9" ht="12.75">
      <c r="H67" s="13"/>
      <c r="I67" s="13"/>
    </row>
    <row r="68" spans="8:9" ht="12.75">
      <c r="H68" s="13"/>
      <c r="I68" s="13"/>
    </row>
    <row r="69" spans="8:9" ht="12.75">
      <c r="H69" s="13"/>
      <c r="I69" s="13"/>
    </row>
    <row r="70" spans="8:9" ht="12.75">
      <c r="H70" s="13"/>
      <c r="I70" s="13"/>
    </row>
    <row r="71" spans="8:14" ht="12.75">
      <c r="H71" s="13"/>
      <c r="I71" s="13"/>
      <c r="J71" s="13"/>
      <c r="K71" s="13"/>
      <c r="L71" s="13"/>
      <c r="M71" s="13"/>
      <c r="N71" s="13"/>
    </row>
    <row r="72" spans="8:14" ht="12.75">
      <c r="H72" s="13"/>
      <c r="I72" s="13"/>
      <c r="J72" s="13"/>
      <c r="K72" s="13"/>
      <c r="L72" s="13"/>
      <c r="M72" s="13"/>
      <c r="N72" s="13"/>
    </row>
    <row r="73" spans="8:14" ht="12.75">
      <c r="H73" s="13"/>
      <c r="I73" s="13"/>
      <c r="J73" s="13"/>
      <c r="K73" s="13"/>
      <c r="L73" s="13"/>
      <c r="M73" s="13"/>
      <c r="N73" s="13"/>
    </row>
    <row r="74" spans="8:14" ht="12.75">
      <c r="H74" s="13"/>
      <c r="I74" s="13"/>
      <c r="J74" s="13"/>
      <c r="K74" s="13"/>
      <c r="L74" s="13"/>
      <c r="M74" s="13"/>
      <c r="N74" s="13"/>
    </row>
    <row r="75" spans="8:14" ht="12.75">
      <c r="H75" s="13"/>
      <c r="I75" s="13"/>
      <c r="J75" s="13"/>
      <c r="K75" s="13"/>
      <c r="L75" s="13"/>
      <c r="M75" s="13"/>
      <c r="N75" s="13"/>
    </row>
    <row r="76" spans="8:14" ht="12.75">
      <c r="H76" s="13"/>
      <c r="I76" s="13"/>
      <c r="J76" s="13"/>
      <c r="K76" s="13"/>
      <c r="L76" s="13"/>
      <c r="M76" s="13"/>
      <c r="N76" s="13"/>
    </row>
    <row r="77" spans="8:14" ht="12.75">
      <c r="H77" s="13"/>
      <c r="I77" s="13"/>
      <c r="J77" s="13"/>
      <c r="K77" s="13"/>
      <c r="L77" s="13"/>
      <c r="M77" s="13"/>
      <c r="N77" s="13"/>
    </row>
    <row r="78" spans="8:14" ht="12.75">
      <c r="H78" s="13"/>
      <c r="I78" s="13"/>
      <c r="J78" s="13"/>
      <c r="K78" s="13"/>
      <c r="L78" s="13"/>
      <c r="M78" s="13"/>
      <c r="N78" s="13"/>
    </row>
    <row r="79" spans="8:14" ht="12.75">
      <c r="H79" s="13"/>
      <c r="I79" s="13"/>
      <c r="J79" s="13"/>
      <c r="K79" s="13"/>
      <c r="L79" s="13"/>
      <c r="M79" s="13"/>
      <c r="N79" s="13"/>
    </row>
    <row r="80" spans="8:14" ht="12.75">
      <c r="H80" s="13"/>
      <c r="I80" s="13"/>
      <c r="J80" s="13"/>
      <c r="K80" s="13"/>
      <c r="L80" s="13"/>
      <c r="M80" s="13"/>
      <c r="N80" s="13"/>
    </row>
    <row r="81" spans="8:14" ht="12.75">
      <c r="H81" s="13"/>
      <c r="I81" s="13"/>
      <c r="J81" s="13"/>
      <c r="K81" s="13"/>
      <c r="L81" s="13"/>
      <c r="M81" s="13"/>
      <c r="N81" s="13"/>
    </row>
    <row r="82" spans="8:14" ht="12.75">
      <c r="H82" s="13"/>
      <c r="I82" s="13"/>
      <c r="J82" s="13"/>
      <c r="K82" s="13"/>
      <c r="L82" s="13"/>
      <c r="M82" s="13"/>
      <c r="N82" s="13"/>
    </row>
    <row r="83" spans="8:14" ht="12.75">
      <c r="H83" s="13"/>
      <c r="I83" s="13"/>
      <c r="J83" s="13"/>
      <c r="K83" s="13"/>
      <c r="L83" s="13"/>
      <c r="M83" s="13"/>
      <c r="N83" s="13"/>
    </row>
    <row r="84" spans="8:14" ht="12.75">
      <c r="H84" s="13"/>
      <c r="I84" s="13"/>
      <c r="J84" s="13"/>
      <c r="K84" s="13"/>
      <c r="L84" s="13"/>
      <c r="M84" s="13"/>
      <c r="N84" s="13"/>
    </row>
    <row r="85" spans="8:14" ht="12.75">
      <c r="H85" s="13"/>
      <c r="I85" s="13"/>
      <c r="J85" s="13"/>
      <c r="K85" s="13"/>
      <c r="L85" s="13"/>
      <c r="M85" s="13"/>
      <c r="N85" s="13"/>
    </row>
    <row r="86" spans="8:14" ht="12.75">
      <c r="H86" s="13"/>
      <c r="I86" s="13"/>
      <c r="J86" s="13"/>
      <c r="K86" s="13"/>
      <c r="L86" s="13"/>
      <c r="M86" s="13"/>
      <c r="N86" s="13"/>
    </row>
    <row r="87" spans="8:14" ht="12.75">
      <c r="H87" s="13"/>
      <c r="I87" s="13"/>
      <c r="J87" s="13"/>
      <c r="K87" s="13"/>
      <c r="L87" s="13"/>
      <c r="M87" s="13"/>
      <c r="N87" s="13"/>
    </row>
    <row r="88" spans="8:14" ht="12.75">
      <c r="H88" s="13"/>
      <c r="I88" s="13"/>
      <c r="J88" s="13"/>
      <c r="K88" s="13"/>
      <c r="L88" s="13"/>
      <c r="M88" s="13"/>
      <c r="N88" s="13"/>
    </row>
    <row r="89" spans="8:14" ht="12.75">
      <c r="H89" s="13"/>
      <c r="I89" s="13"/>
      <c r="J89" s="13"/>
      <c r="K89" s="13"/>
      <c r="L89" s="13"/>
      <c r="M89" s="13"/>
      <c r="N89" s="13"/>
    </row>
    <row r="90" spans="8:14" ht="12.75">
      <c r="H90" s="13"/>
      <c r="I90" s="13"/>
      <c r="J90" s="13"/>
      <c r="K90" s="13"/>
      <c r="L90" s="13"/>
      <c r="M90" s="13"/>
      <c r="N90" s="13"/>
    </row>
    <row r="91" spans="8:14" ht="12.75">
      <c r="H91" s="13"/>
      <c r="I91" s="13"/>
      <c r="J91" s="13"/>
      <c r="K91" s="13"/>
      <c r="L91" s="13"/>
      <c r="M91" s="13"/>
      <c r="N91" s="13"/>
    </row>
    <row r="92" spans="8:14" ht="12.75">
      <c r="H92" s="13"/>
      <c r="I92" s="13"/>
      <c r="J92" s="13"/>
      <c r="K92" s="13"/>
      <c r="L92" s="13"/>
      <c r="M92" s="13"/>
      <c r="N92" s="13"/>
    </row>
    <row r="93" spans="8:14" ht="12.75">
      <c r="H93" s="13"/>
      <c r="I93" s="13"/>
      <c r="J93" s="13"/>
      <c r="K93" s="13"/>
      <c r="L93" s="13"/>
      <c r="M93" s="13"/>
      <c r="N93" s="13"/>
    </row>
    <row r="94" spans="8:14" ht="12.75">
      <c r="H94" s="13"/>
      <c r="I94" s="13"/>
      <c r="J94" s="13"/>
      <c r="K94" s="13"/>
      <c r="L94" s="13"/>
      <c r="M94" s="13"/>
      <c r="N94" s="13"/>
    </row>
    <row r="95" spans="8:14" ht="12.75">
      <c r="H95" s="13"/>
      <c r="I95" s="13"/>
      <c r="J95" s="13"/>
      <c r="K95" s="13"/>
      <c r="L95" s="13"/>
      <c r="M95" s="13"/>
      <c r="N95" s="13"/>
    </row>
    <row r="96" spans="8:14" ht="12.75">
      <c r="H96" s="13"/>
      <c r="I96" s="13"/>
      <c r="J96" s="13"/>
      <c r="K96" s="13"/>
      <c r="L96" s="13"/>
      <c r="M96" s="13"/>
      <c r="N96" s="13"/>
    </row>
    <row r="97" spans="8:14" ht="12.75">
      <c r="H97" s="13"/>
      <c r="I97" s="13"/>
      <c r="J97" s="13"/>
      <c r="K97" s="13"/>
      <c r="L97" s="13"/>
      <c r="M97" s="13"/>
      <c r="N97" s="13"/>
    </row>
    <row r="98" spans="8:14" ht="12.75">
      <c r="H98" s="13"/>
      <c r="I98" s="13"/>
      <c r="J98" s="13"/>
      <c r="K98" s="13"/>
      <c r="L98" s="13"/>
      <c r="M98" s="13"/>
      <c r="N98" s="13"/>
    </row>
    <row r="99" spans="8:14" ht="12.75">
      <c r="H99" s="13"/>
      <c r="I99" s="13"/>
      <c r="J99" s="13"/>
      <c r="K99" s="13"/>
      <c r="L99" s="13"/>
      <c r="M99" s="13"/>
      <c r="N99" s="13"/>
    </row>
    <row r="100" spans="8:14" ht="12.75">
      <c r="H100" s="13"/>
      <c r="I100" s="13"/>
      <c r="J100" s="13"/>
      <c r="K100" s="13"/>
      <c r="L100" s="13"/>
      <c r="M100" s="13"/>
      <c r="N100" s="13"/>
    </row>
    <row r="101" spans="8:14" ht="12.75">
      <c r="H101" s="13"/>
      <c r="I101" s="13"/>
      <c r="J101" s="13"/>
      <c r="K101" s="13"/>
      <c r="L101" s="13"/>
      <c r="M101" s="13"/>
      <c r="N101" s="13"/>
    </row>
    <row r="102" spans="8:14" ht="12.75">
      <c r="H102" s="13"/>
      <c r="I102" s="13"/>
      <c r="J102" s="13"/>
      <c r="K102" s="13"/>
      <c r="L102" s="13"/>
      <c r="M102" s="13"/>
      <c r="N102" s="13"/>
    </row>
    <row r="103" spans="8:14" ht="12.75">
      <c r="H103" s="13"/>
      <c r="I103" s="13"/>
      <c r="J103" s="13"/>
      <c r="K103" s="13"/>
      <c r="L103" s="13"/>
      <c r="M103" s="13"/>
      <c r="N103" s="13"/>
    </row>
    <row r="104" spans="8:14" ht="12.75">
      <c r="H104" s="13"/>
      <c r="I104" s="13"/>
      <c r="J104" s="13"/>
      <c r="K104" s="13"/>
      <c r="L104" s="13"/>
      <c r="M104" s="13"/>
      <c r="N104" s="13"/>
    </row>
    <row r="105" spans="8:14" ht="12.75">
      <c r="H105" s="13"/>
      <c r="I105" s="13"/>
      <c r="J105" s="13"/>
      <c r="K105" s="13"/>
      <c r="L105" s="13"/>
      <c r="M105" s="13"/>
      <c r="N105" s="13"/>
    </row>
    <row r="106" spans="8:14" ht="12.75">
      <c r="H106" s="13"/>
      <c r="I106" s="13"/>
      <c r="J106" s="13"/>
      <c r="K106" s="13"/>
      <c r="L106" s="13"/>
      <c r="M106" s="13"/>
      <c r="N106" s="13"/>
    </row>
    <row r="107" spans="8:14" ht="12.75">
      <c r="H107" s="13"/>
      <c r="I107" s="13"/>
      <c r="J107" s="13"/>
      <c r="K107" s="13"/>
      <c r="L107" s="13"/>
      <c r="M107" s="13"/>
      <c r="N107" s="13"/>
    </row>
    <row r="108" spans="8:14" ht="12.75">
      <c r="H108" s="13"/>
      <c r="I108" s="13"/>
      <c r="J108" s="13"/>
      <c r="K108" s="13"/>
      <c r="L108" s="13"/>
      <c r="M108" s="13"/>
      <c r="N108" s="13"/>
    </row>
    <row r="109" spans="8:14" ht="12.75">
      <c r="H109" s="13"/>
      <c r="I109" s="13"/>
      <c r="J109" s="13"/>
      <c r="K109" s="13"/>
      <c r="L109" s="13"/>
      <c r="M109" s="13"/>
      <c r="N109" s="13"/>
    </row>
    <row r="110" spans="8:14" ht="12.75">
      <c r="H110" s="13"/>
      <c r="I110" s="13"/>
      <c r="J110" s="13"/>
      <c r="K110" s="13"/>
      <c r="L110" s="13"/>
      <c r="M110" s="13"/>
      <c r="N110" s="13"/>
    </row>
    <row r="111" spans="8:14" ht="12.75">
      <c r="H111" s="13"/>
      <c r="I111" s="13"/>
      <c r="J111" s="13"/>
      <c r="K111" s="13"/>
      <c r="L111" s="13"/>
      <c r="M111" s="13"/>
      <c r="N111" s="13"/>
    </row>
    <row r="112" spans="8:14" ht="12.75">
      <c r="H112" s="13"/>
      <c r="I112" s="13"/>
      <c r="J112" s="13"/>
      <c r="K112" s="13"/>
      <c r="L112" s="13"/>
      <c r="M112" s="13"/>
      <c r="N112" s="13"/>
    </row>
    <row r="113" spans="8:14" ht="12.75">
      <c r="H113" s="13"/>
      <c r="I113" s="13"/>
      <c r="J113" s="13"/>
      <c r="K113" s="13"/>
      <c r="L113" s="13"/>
      <c r="M113" s="13"/>
      <c r="N113" s="13"/>
    </row>
    <row r="114" spans="8:14" ht="12.75">
      <c r="H114" s="13"/>
      <c r="I114" s="13"/>
      <c r="J114" s="13"/>
      <c r="K114" s="13"/>
      <c r="L114" s="13"/>
      <c r="M114" s="13"/>
      <c r="N114" s="13"/>
    </row>
    <row r="115" spans="8:14" ht="12.75">
      <c r="H115" s="13"/>
      <c r="I115" s="13"/>
      <c r="J115" s="13"/>
      <c r="K115" s="13"/>
      <c r="L115" s="13"/>
      <c r="M115" s="13"/>
      <c r="N115" s="13"/>
    </row>
    <row r="116" spans="8:14" ht="12.75">
      <c r="H116" s="13"/>
      <c r="I116" s="13"/>
      <c r="J116" s="13"/>
      <c r="K116" s="13"/>
      <c r="L116" s="13"/>
      <c r="M116" s="13"/>
      <c r="N116" s="13"/>
    </row>
    <row r="117" spans="8:14" ht="12.75">
      <c r="H117" s="13"/>
      <c r="I117" s="13"/>
      <c r="J117" s="13"/>
      <c r="K117" s="13"/>
      <c r="L117" s="13"/>
      <c r="M117" s="13"/>
      <c r="N117" s="13"/>
    </row>
    <row r="118" spans="8:14" ht="12.75">
      <c r="H118" s="13"/>
      <c r="I118" s="13"/>
      <c r="J118" s="13"/>
      <c r="K118" s="13"/>
      <c r="L118" s="13"/>
      <c r="M118" s="13"/>
      <c r="N118" s="13"/>
    </row>
    <row r="119" spans="8:14" ht="12.75">
      <c r="H119" s="13"/>
      <c r="I119" s="13"/>
      <c r="J119" s="13"/>
      <c r="K119" s="13"/>
      <c r="L119" s="13"/>
      <c r="M119" s="13"/>
      <c r="N119" s="13"/>
    </row>
    <row r="120" spans="8:14" ht="12.75">
      <c r="H120" s="13"/>
      <c r="I120" s="13"/>
      <c r="J120" s="13"/>
      <c r="K120" s="13"/>
      <c r="L120" s="13"/>
      <c r="M120" s="13"/>
      <c r="N120" s="13"/>
    </row>
    <row r="121" spans="8:14" ht="12.75">
      <c r="H121" s="13"/>
      <c r="I121" s="13"/>
      <c r="J121" s="13"/>
      <c r="K121" s="13"/>
      <c r="L121" s="13"/>
      <c r="M121" s="13"/>
      <c r="N121" s="13"/>
    </row>
    <row r="122" spans="8:14" ht="12.75">
      <c r="H122" s="13"/>
      <c r="I122" s="13"/>
      <c r="J122" s="13"/>
      <c r="K122" s="13"/>
      <c r="L122" s="13"/>
      <c r="M122" s="13"/>
      <c r="N122" s="13"/>
    </row>
    <row r="123" spans="8:14" ht="12.75">
      <c r="H123" s="13"/>
      <c r="I123" s="13"/>
      <c r="J123" s="13"/>
      <c r="K123" s="13"/>
      <c r="L123" s="13"/>
      <c r="M123" s="13"/>
      <c r="N123" s="13"/>
    </row>
    <row r="124" spans="8:14" ht="12.75">
      <c r="H124" s="13"/>
      <c r="I124" s="13"/>
      <c r="J124" s="13"/>
      <c r="K124" s="13"/>
      <c r="L124" s="13"/>
      <c r="M124" s="13"/>
      <c r="N124" s="13"/>
    </row>
    <row r="125" spans="8:14" ht="12.75">
      <c r="H125" s="13"/>
      <c r="I125" s="13"/>
      <c r="J125" s="13"/>
      <c r="K125" s="13"/>
      <c r="L125" s="13"/>
      <c r="M125" s="13"/>
      <c r="N125" s="13"/>
    </row>
    <row r="126" spans="8:14" ht="12.75">
      <c r="H126" s="13"/>
      <c r="I126" s="13"/>
      <c r="J126" s="13"/>
      <c r="K126" s="13"/>
      <c r="L126" s="13"/>
      <c r="M126" s="13"/>
      <c r="N126" s="13"/>
    </row>
    <row r="127" spans="8:14" ht="12.75">
      <c r="H127" s="13"/>
      <c r="I127" s="13"/>
      <c r="J127" s="13"/>
      <c r="K127" s="13"/>
      <c r="L127" s="13"/>
      <c r="M127" s="13"/>
      <c r="N127" s="13"/>
    </row>
    <row r="128" spans="8:14" ht="12.75">
      <c r="H128" s="13"/>
      <c r="I128" s="13"/>
      <c r="J128" s="13"/>
      <c r="K128" s="13"/>
      <c r="L128" s="13"/>
      <c r="M128" s="13"/>
      <c r="N128" s="13"/>
    </row>
    <row r="129" spans="8:14" ht="12.75">
      <c r="H129" s="13"/>
      <c r="I129" s="13"/>
      <c r="J129" s="13"/>
      <c r="K129" s="13"/>
      <c r="L129" s="13"/>
      <c r="M129" s="13"/>
      <c r="N129" s="13"/>
    </row>
    <row r="130" spans="8:14" ht="12.75">
      <c r="H130" s="13"/>
      <c r="I130" s="13"/>
      <c r="J130" s="13"/>
      <c r="K130" s="13"/>
      <c r="L130" s="13"/>
      <c r="M130" s="13"/>
      <c r="N130" s="13"/>
    </row>
    <row r="131" spans="8:14" ht="12.75">
      <c r="H131" s="13"/>
      <c r="I131" s="13"/>
      <c r="J131" s="13"/>
      <c r="K131" s="13"/>
      <c r="L131" s="13"/>
      <c r="M131" s="13"/>
      <c r="N131" s="13"/>
    </row>
    <row r="132" spans="8:14" ht="12.75">
      <c r="H132" s="13"/>
      <c r="I132" s="13"/>
      <c r="J132" s="13"/>
      <c r="K132" s="13"/>
      <c r="L132" s="13"/>
      <c r="M132" s="13"/>
      <c r="N132" s="13"/>
    </row>
    <row r="133" spans="8:14" ht="12.75">
      <c r="H133" s="13"/>
      <c r="I133" s="13"/>
      <c r="J133" s="13"/>
      <c r="K133" s="13"/>
      <c r="L133" s="13"/>
      <c r="M133" s="13"/>
      <c r="N133" s="13"/>
    </row>
    <row r="134" spans="8:14" ht="12.75">
      <c r="H134" s="13"/>
      <c r="I134" s="13"/>
      <c r="J134" s="13"/>
      <c r="K134" s="13"/>
      <c r="L134" s="13"/>
      <c r="M134" s="13"/>
      <c r="N134" s="13"/>
    </row>
    <row r="135" spans="8:14" ht="12.75">
      <c r="H135" s="13"/>
      <c r="I135" s="13"/>
      <c r="J135" s="13"/>
      <c r="K135" s="13"/>
      <c r="L135" s="13"/>
      <c r="M135" s="13"/>
      <c r="N135" s="13"/>
    </row>
    <row r="136" spans="8:14" ht="12.75">
      <c r="H136" s="13"/>
      <c r="I136" s="13"/>
      <c r="J136" s="13"/>
      <c r="K136" s="13"/>
      <c r="L136" s="13"/>
      <c r="M136" s="13"/>
      <c r="N136" s="13"/>
    </row>
    <row r="137" spans="8:14" ht="12.75">
      <c r="H137" s="13"/>
      <c r="I137" s="13"/>
      <c r="J137" s="13"/>
      <c r="K137" s="13"/>
      <c r="L137" s="13"/>
      <c r="M137" s="13"/>
      <c r="N137" s="13"/>
    </row>
    <row r="138" spans="8:14" ht="12.75">
      <c r="H138" s="13"/>
      <c r="I138" s="13"/>
      <c r="J138" s="13"/>
      <c r="K138" s="13"/>
      <c r="L138" s="13"/>
      <c r="M138" s="13"/>
      <c r="N138" s="13"/>
    </row>
    <row r="139" spans="8:14" ht="12.75">
      <c r="H139" s="13"/>
      <c r="I139" s="13"/>
      <c r="J139" s="13"/>
      <c r="K139" s="13"/>
      <c r="L139" s="13"/>
      <c r="M139" s="13"/>
      <c r="N139" s="13"/>
    </row>
    <row r="140" spans="8:14" ht="12.75">
      <c r="H140" s="13"/>
      <c r="I140" s="13"/>
      <c r="J140" s="13"/>
      <c r="K140" s="13"/>
      <c r="L140" s="13"/>
      <c r="M140" s="13"/>
      <c r="N140" s="13"/>
    </row>
    <row r="141" spans="8:14" ht="12.75">
      <c r="H141" s="13"/>
      <c r="I141" s="13"/>
      <c r="J141" s="13"/>
      <c r="K141" s="13"/>
      <c r="L141" s="13"/>
      <c r="M141" s="13"/>
      <c r="N141" s="13"/>
    </row>
    <row r="142" spans="8:14" ht="12.75">
      <c r="H142" s="13"/>
      <c r="I142" s="13"/>
      <c r="J142" s="13"/>
      <c r="K142" s="13"/>
      <c r="L142" s="13"/>
      <c r="M142" s="13"/>
      <c r="N142" s="13"/>
    </row>
    <row r="143" spans="8:14" ht="12.75">
      <c r="H143" s="13"/>
      <c r="I143" s="13"/>
      <c r="J143" s="13"/>
      <c r="K143" s="13"/>
      <c r="L143" s="13"/>
      <c r="M143" s="13"/>
      <c r="N143" s="13"/>
    </row>
    <row r="144" spans="8:14" ht="12.75">
      <c r="H144" s="13"/>
      <c r="I144" s="13"/>
      <c r="J144" s="13"/>
      <c r="K144" s="13"/>
      <c r="L144" s="13"/>
      <c r="M144" s="13"/>
      <c r="N144" s="13"/>
    </row>
    <row r="145" spans="8:14" ht="12.75">
      <c r="H145" s="13"/>
      <c r="I145" s="13"/>
      <c r="J145" s="13"/>
      <c r="K145" s="13"/>
      <c r="L145" s="13"/>
      <c r="M145" s="13"/>
      <c r="N145" s="13"/>
    </row>
    <row r="146" spans="8:14" ht="12.75">
      <c r="H146" s="13"/>
      <c r="I146" s="13"/>
      <c r="J146" s="13"/>
      <c r="K146" s="13"/>
      <c r="L146" s="13"/>
      <c r="M146" s="13"/>
      <c r="N146" s="13"/>
    </row>
    <row r="147" spans="8:14" ht="12.75">
      <c r="H147" s="13"/>
      <c r="I147" s="13"/>
      <c r="J147" s="13"/>
      <c r="K147" s="13"/>
      <c r="L147" s="13"/>
      <c r="M147" s="13"/>
      <c r="N147" s="13"/>
    </row>
    <row r="148" spans="8:14" ht="12.75">
      <c r="H148" s="13"/>
      <c r="I148" s="13"/>
      <c r="J148" s="13"/>
      <c r="K148" s="13"/>
      <c r="L148" s="13"/>
      <c r="M148" s="13"/>
      <c r="N148" s="13"/>
    </row>
    <row r="149" spans="8:14" ht="12.75">
      <c r="H149" s="13"/>
      <c r="I149" s="13"/>
      <c r="J149" s="13"/>
      <c r="K149" s="13"/>
      <c r="L149" s="13"/>
      <c r="M149" s="13"/>
      <c r="N149" s="13"/>
    </row>
    <row r="150" spans="8:14" ht="12.75">
      <c r="H150" s="13"/>
      <c r="I150" s="13"/>
      <c r="J150" s="13"/>
      <c r="K150" s="13"/>
      <c r="L150" s="13"/>
      <c r="M150" s="13"/>
      <c r="N150" s="13"/>
    </row>
    <row r="151" spans="8:14" ht="12.75">
      <c r="H151" s="13"/>
      <c r="I151" s="13"/>
      <c r="J151" s="13"/>
      <c r="K151" s="13"/>
      <c r="L151" s="13"/>
      <c r="M151" s="13"/>
      <c r="N151" s="13"/>
    </row>
    <row r="152" spans="8:14" ht="12.75">
      <c r="H152" s="13"/>
      <c r="I152" s="13"/>
      <c r="J152" s="13"/>
      <c r="K152" s="13"/>
      <c r="L152" s="13"/>
      <c r="M152" s="13"/>
      <c r="N152" s="13"/>
    </row>
    <row r="153" spans="8:14" ht="12.75">
      <c r="H153" s="13"/>
      <c r="I153" s="13"/>
      <c r="J153" s="13"/>
      <c r="K153" s="13"/>
      <c r="L153" s="13"/>
      <c r="M153" s="13"/>
      <c r="N153" s="13"/>
    </row>
    <row r="154" spans="8:14" ht="12.75">
      <c r="H154" s="13"/>
      <c r="I154" s="13"/>
      <c r="J154" s="13"/>
      <c r="K154" s="13"/>
      <c r="L154" s="13"/>
      <c r="M154" s="13"/>
      <c r="N154" s="13"/>
    </row>
    <row r="155" spans="8:14" ht="12.75">
      <c r="H155" s="13"/>
      <c r="I155" s="13"/>
      <c r="J155" s="13"/>
      <c r="K155" s="13"/>
      <c r="L155" s="13"/>
      <c r="M155" s="13"/>
      <c r="N155" s="13"/>
    </row>
    <row r="156" spans="8:14" ht="12.75">
      <c r="H156" s="13"/>
      <c r="I156" s="13"/>
      <c r="J156" s="13"/>
      <c r="K156" s="13"/>
      <c r="L156" s="13"/>
      <c r="M156" s="13"/>
      <c r="N156" s="13"/>
    </row>
    <row r="157" spans="8:14" ht="12.75">
      <c r="H157" s="13"/>
      <c r="I157" s="13"/>
      <c r="J157" s="13"/>
      <c r="K157" s="13"/>
      <c r="L157" s="13"/>
      <c r="M157" s="13"/>
      <c r="N157" s="13"/>
    </row>
    <row r="158" spans="8:14" ht="12.75">
      <c r="H158" s="13"/>
      <c r="I158" s="13"/>
      <c r="J158" s="13"/>
      <c r="K158" s="13"/>
      <c r="L158" s="13"/>
      <c r="M158" s="13"/>
      <c r="N158" s="13"/>
    </row>
    <row r="159" spans="8:14" ht="12.75">
      <c r="H159" s="13"/>
      <c r="I159" s="13"/>
      <c r="J159" s="13"/>
      <c r="K159" s="13"/>
      <c r="L159" s="13"/>
      <c r="M159" s="13"/>
      <c r="N159" s="13"/>
    </row>
    <row r="160" spans="8:14" ht="12.75">
      <c r="H160" s="13"/>
      <c r="I160" s="13"/>
      <c r="J160" s="13"/>
      <c r="K160" s="13"/>
      <c r="L160" s="13"/>
      <c r="M160" s="13"/>
      <c r="N160" s="13"/>
    </row>
    <row r="161" spans="8:14" ht="12.75">
      <c r="H161" s="13"/>
      <c r="I161" s="13"/>
      <c r="J161" s="13"/>
      <c r="K161" s="13"/>
      <c r="L161" s="13"/>
      <c r="M161" s="13"/>
      <c r="N161" s="13"/>
    </row>
    <row r="162" spans="8:14" ht="12.75">
      <c r="H162" s="13"/>
      <c r="I162" s="13"/>
      <c r="J162" s="13"/>
      <c r="K162" s="13"/>
      <c r="L162" s="13"/>
      <c r="M162" s="13"/>
      <c r="N162" s="13"/>
    </row>
    <row r="163" spans="8:14" ht="12.75">
      <c r="H163" s="13"/>
      <c r="I163" s="13"/>
      <c r="J163" s="13"/>
      <c r="K163" s="13"/>
      <c r="L163" s="13"/>
      <c r="M163" s="13"/>
      <c r="N163" s="13"/>
    </row>
    <row r="164" spans="8:14" ht="12.75">
      <c r="H164" s="13"/>
      <c r="I164" s="13"/>
      <c r="J164" s="13"/>
      <c r="K164" s="13"/>
      <c r="L164" s="13"/>
      <c r="M164" s="13"/>
      <c r="N164" s="13"/>
    </row>
    <row r="165" spans="8:14" ht="12.75">
      <c r="H165" s="13"/>
      <c r="I165" s="13"/>
      <c r="J165" s="13"/>
      <c r="K165" s="13"/>
      <c r="L165" s="13"/>
      <c r="M165" s="13"/>
      <c r="N165" s="13"/>
    </row>
    <row r="166" spans="8:14" ht="12.75">
      <c r="H166" s="13"/>
      <c r="I166" s="13"/>
      <c r="J166" s="13"/>
      <c r="K166" s="13"/>
      <c r="L166" s="13"/>
      <c r="M166" s="13"/>
      <c r="N166" s="13"/>
    </row>
    <row r="167" spans="8:14" ht="12.75">
      <c r="H167" s="13"/>
      <c r="I167" s="13"/>
      <c r="J167" s="13"/>
      <c r="K167" s="13"/>
      <c r="L167" s="13"/>
      <c r="M167" s="13"/>
      <c r="N167" s="13"/>
    </row>
    <row r="168" spans="8:14" ht="12.75">
      <c r="H168" s="13"/>
      <c r="I168" s="13"/>
      <c r="J168" s="13"/>
      <c r="K168" s="13"/>
      <c r="L168" s="13"/>
      <c r="M168" s="13"/>
      <c r="N168" s="13"/>
    </row>
    <row r="169" spans="8:14" ht="12.75">
      <c r="H169" s="13"/>
      <c r="I169" s="13"/>
      <c r="J169" s="13"/>
      <c r="K169" s="13"/>
      <c r="L169" s="13"/>
      <c r="M169" s="13"/>
      <c r="N169" s="13"/>
    </row>
    <row r="170" spans="8:14" ht="12.75">
      <c r="H170" s="13"/>
      <c r="I170" s="13"/>
      <c r="J170" s="13"/>
      <c r="K170" s="13"/>
      <c r="L170" s="13"/>
      <c r="M170" s="13"/>
      <c r="N170" s="13"/>
    </row>
    <row r="171" spans="8:14" ht="12.75">
      <c r="H171" s="13"/>
      <c r="I171" s="13"/>
      <c r="J171" s="13"/>
      <c r="K171" s="13"/>
      <c r="L171" s="13"/>
      <c r="M171" s="13"/>
      <c r="N171" s="13"/>
    </row>
    <row r="172" spans="8:14" ht="12.75">
      <c r="H172" s="13"/>
      <c r="I172" s="13"/>
      <c r="J172" s="13"/>
      <c r="K172" s="13"/>
      <c r="L172" s="13"/>
      <c r="M172" s="13"/>
      <c r="N172" s="13"/>
    </row>
    <row r="173" spans="8:14" ht="12.75">
      <c r="H173" s="13"/>
      <c r="I173" s="13"/>
      <c r="J173" s="13"/>
      <c r="K173" s="13"/>
      <c r="L173" s="13"/>
      <c r="M173" s="13"/>
      <c r="N173" s="13"/>
    </row>
    <row r="174" spans="8:14" ht="12.75">
      <c r="H174" s="13"/>
      <c r="I174" s="13"/>
      <c r="J174" s="13"/>
      <c r="K174" s="13"/>
      <c r="L174" s="13"/>
      <c r="M174" s="13"/>
      <c r="N174" s="13"/>
    </row>
    <row r="175" spans="8:14" ht="12.75">
      <c r="H175" s="13"/>
      <c r="I175" s="13"/>
      <c r="J175" s="13"/>
      <c r="K175" s="13"/>
      <c r="L175" s="13"/>
      <c r="M175" s="13"/>
      <c r="N175" s="13"/>
    </row>
    <row r="176" spans="8:14" ht="12.75">
      <c r="H176" s="13"/>
      <c r="I176" s="13"/>
      <c r="J176" s="13"/>
      <c r="K176" s="13"/>
      <c r="L176" s="13"/>
      <c r="M176" s="13"/>
      <c r="N176" s="13"/>
    </row>
    <row r="177" spans="8:14" ht="12.75">
      <c r="H177" s="13"/>
      <c r="I177" s="13"/>
      <c r="J177" s="13"/>
      <c r="K177" s="13"/>
      <c r="L177" s="13"/>
      <c r="M177" s="13"/>
      <c r="N177" s="13"/>
    </row>
    <row r="178" spans="8:14" ht="12.75">
      <c r="H178" s="13"/>
      <c r="I178" s="13"/>
      <c r="J178" s="13"/>
      <c r="K178" s="13"/>
      <c r="L178" s="13"/>
      <c r="M178" s="13"/>
      <c r="N178" s="13"/>
    </row>
    <row r="179" spans="8:14" ht="12.75">
      <c r="H179" s="13"/>
      <c r="I179" s="13"/>
      <c r="J179" s="13"/>
      <c r="K179" s="13"/>
      <c r="L179" s="13"/>
      <c r="M179" s="13"/>
      <c r="N179" s="13"/>
    </row>
    <row r="180" spans="8:14" ht="12.75">
      <c r="H180" s="13"/>
      <c r="I180" s="13"/>
      <c r="J180" s="13"/>
      <c r="K180" s="13"/>
      <c r="L180" s="13"/>
      <c r="M180" s="13"/>
      <c r="N180" s="13"/>
    </row>
    <row r="181" spans="8:14" ht="12.75">
      <c r="H181" s="13"/>
      <c r="I181" s="13"/>
      <c r="J181" s="13"/>
      <c r="K181" s="13"/>
      <c r="L181" s="13"/>
      <c r="M181" s="13"/>
      <c r="N181" s="13"/>
    </row>
    <row r="182" spans="8:14" ht="12.75">
      <c r="H182" s="13"/>
      <c r="I182" s="13"/>
      <c r="J182" s="13"/>
      <c r="K182" s="13"/>
      <c r="L182" s="13"/>
      <c r="M182" s="13"/>
      <c r="N182" s="13"/>
    </row>
    <row r="183" spans="8:14" ht="12.75">
      <c r="H183" s="13"/>
      <c r="I183" s="13"/>
      <c r="J183" s="13"/>
      <c r="K183" s="13"/>
      <c r="L183" s="13"/>
      <c r="M183" s="13"/>
      <c r="N183" s="13"/>
    </row>
    <row r="184" spans="8:14" ht="12.75">
      <c r="H184" s="13"/>
      <c r="I184" s="13"/>
      <c r="J184" s="13"/>
      <c r="K184" s="13"/>
      <c r="L184" s="13"/>
      <c r="M184" s="13"/>
      <c r="N184" s="13"/>
    </row>
    <row r="185" spans="8:14" ht="12.75">
      <c r="H185" s="13"/>
      <c r="I185" s="13"/>
      <c r="J185" s="13"/>
      <c r="K185" s="13"/>
      <c r="L185" s="13"/>
      <c r="M185" s="13"/>
      <c r="N185" s="13"/>
    </row>
    <row r="186" spans="8:14" ht="12.75">
      <c r="H186" s="13"/>
      <c r="I186" s="13"/>
      <c r="J186" s="13"/>
      <c r="K186" s="13"/>
      <c r="L186" s="13"/>
      <c r="M186" s="13"/>
      <c r="N186" s="13"/>
    </row>
    <row r="187" spans="8:14" ht="12.75">
      <c r="H187" s="13"/>
      <c r="I187" s="13"/>
      <c r="J187" s="13"/>
      <c r="K187" s="13"/>
      <c r="L187" s="13"/>
      <c r="M187" s="13"/>
      <c r="N187" s="13"/>
    </row>
    <row r="188" spans="8:14" ht="12.75">
      <c r="H188" s="13"/>
      <c r="I188" s="13"/>
      <c r="J188" s="13"/>
      <c r="K188" s="13"/>
      <c r="L188" s="13"/>
      <c r="M188" s="13"/>
      <c r="N188" s="13"/>
    </row>
    <row r="189" spans="8:14" ht="12.75">
      <c r="H189" s="13"/>
      <c r="I189" s="13"/>
      <c r="J189" s="13"/>
      <c r="K189" s="13"/>
      <c r="L189" s="13"/>
      <c r="M189" s="13"/>
      <c r="N189" s="13"/>
    </row>
    <row r="190" spans="8:14" ht="12.75">
      <c r="H190" s="13"/>
      <c r="I190" s="13"/>
      <c r="J190" s="13"/>
      <c r="K190" s="13"/>
      <c r="L190" s="13"/>
      <c r="M190" s="13"/>
      <c r="N190" s="13"/>
    </row>
    <row r="191" spans="8:14" ht="12.75">
      <c r="H191" s="13"/>
      <c r="I191" s="13"/>
      <c r="J191" s="13"/>
      <c r="K191" s="13"/>
      <c r="L191" s="13"/>
      <c r="M191" s="13"/>
      <c r="N191" s="13"/>
    </row>
    <row r="192" spans="8:14" ht="12.75">
      <c r="H192" s="13"/>
      <c r="I192" s="13"/>
      <c r="J192" s="13"/>
      <c r="K192" s="13"/>
      <c r="L192" s="13"/>
      <c r="M192" s="13"/>
      <c r="N192" s="13"/>
    </row>
    <row r="193" spans="8:14" ht="12.75">
      <c r="H193" s="13"/>
      <c r="I193" s="13"/>
      <c r="J193" s="13"/>
      <c r="K193" s="13"/>
      <c r="L193" s="13"/>
      <c r="M193" s="13"/>
      <c r="N193" s="13"/>
    </row>
    <row r="194" spans="8:14" ht="12.75">
      <c r="H194" s="13"/>
      <c r="I194" s="13"/>
      <c r="J194" s="13"/>
      <c r="K194" s="13"/>
      <c r="L194" s="13"/>
      <c r="M194" s="13"/>
      <c r="N194" s="13"/>
    </row>
    <row r="195" spans="8:14" ht="12.75">
      <c r="H195" s="13"/>
      <c r="I195" s="13"/>
      <c r="J195" s="13"/>
      <c r="K195" s="13"/>
      <c r="L195" s="13"/>
      <c r="M195" s="13"/>
      <c r="N195" s="13"/>
    </row>
    <row r="196" spans="8:14" ht="12.75">
      <c r="H196" s="13"/>
      <c r="I196" s="13"/>
      <c r="J196" s="13"/>
      <c r="K196" s="13"/>
      <c r="L196" s="13"/>
      <c r="M196" s="13"/>
      <c r="N196" s="13"/>
    </row>
    <row r="197" spans="8:14" ht="12.75">
      <c r="H197" s="13"/>
      <c r="I197" s="13"/>
      <c r="J197" s="13"/>
      <c r="K197" s="13"/>
      <c r="L197" s="13"/>
      <c r="M197" s="13"/>
      <c r="N197" s="13"/>
    </row>
    <row r="198" spans="8:14" ht="12.75">
      <c r="H198" s="13"/>
      <c r="I198" s="13"/>
      <c r="J198" s="13"/>
      <c r="K198" s="13"/>
      <c r="L198" s="13"/>
      <c r="M198" s="13"/>
      <c r="N198" s="13"/>
    </row>
    <row r="199" spans="8:14" ht="12.75">
      <c r="H199" s="13"/>
      <c r="I199" s="13"/>
      <c r="J199" s="13"/>
      <c r="K199" s="13"/>
      <c r="L199" s="13"/>
      <c r="M199" s="13"/>
      <c r="N199" s="13"/>
    </row>
    <row r="200" spans="8:14" ht="12.75">
      <c r="H200" s="13"/>
      <c r="I200" s="13"/>
      <c r="J200" s="13"/>
      <c r="K200" s="13"/>
      <c r="L200" s="13"/>
      <c r="M200" s="13"/>
      <c r="N200" s="13"/>
    </row>
    <row r="201" spans="8:14" ht="12.75">
      <c r="H201" s="13"/>
      <c r="I201" s="13"/>
      <c r="J201" s="13"/>
      <c r="K201" s="13"/>
      <c r="L201" s="13"/>
      <c r="M201" s="13"/>
      <c r="N201" s="13"/>
    </row>
    <row r="202" spans="8:14" ht="12.75">
      <c r="H202" s="13"/>
      <c r="I202" s="13"/>
      <c r="J202" s="13"/>
      <c r="K202" s="13"/>
      <c r="L202" s="13"/>
      <c r="M202" s="13"/>
      <c r="N202" s="13"/>
    </row>
    <row r="203" spans="8:14" ht="12.75">
      <c r="H203" s="13"/>
      <c r="I203" s="13"/>
      <c r="J203" s="13"/>
      <c r="K203" s="13"/>
      <c r="L203" s="13"/>
      <c r="M203" s="13"/>
      <c r="N203" s="13"/>
    </row>
    <row r="204" spans="8:14" ht="12.75">
      <c r="H204" s="13"/>
      <c r="I204" s="13"/>
      <c r="J204" s="13"/>
      <c r="K204" s="13"/>
      <c r="L204" s="13"/>
      <c r="M204" s="13"/>
      <c r="N204" s="13"/>
    </row>
    <row r="205" spans="8:14" ht="12.75">
      <c r="H205" s="13"/>
      <c r="I205" s="13"/>
      <c r="J205" s="13"/>
      <c r="K205" s="13"/>
      <c r="L205" s="13"/>
      <c r="M205" s="13"/>
      <c r="N205" s="13"/>
    </row>
    <row r="206" spans="8:14" ht="12.75">
      <c r="H206" s="13"/>
      <c r="I206" s="13"/>
      <c r="J206" s="13"/>
      <c r="K206" s="13"/>
      <c r="L206" s="13"/>
      <c r="M206" s="13"/>
      <c r="N206" s="13"/>
    </row>
    <row r="207" spans="8:14" ht="12.75">
      <c r="H207" s="13"/>
      <c r="I207" s="13"/>
      <c r="J207" s="13"/>
      <c r="K207" s="13"/>
      <c r="L207" s="13"/>
      <c r="M207" s="13"/>
      <c r="N207" s="13"/>
    </row>
    <row r="208" spans="8:14" ht="12.75">
      <c r="H208" s="13"/>
      <c r="I208" s="13"/>
      <c r="J208" s="13"/>
      <c r="K208" s="13"/>
      <c r="L208" s="13"/>
      <c r="M208" s="13"/>
      <c r="N208" s="13"/>
    </row>
    <row r="209" spans="8:14" ht="12.75">
      <c r="H209" s="13"/>
      <c r="I209" s="13"/>
      <c r="J209" s="13"/>
      <c r="K209" s="13"/>
      <c r="L209" s="13"/>
      <c r="M209" s="13"/>
      <c r="N209" s="13"/>
    </row>
    <row r="210" spans="8:14" ht="12.75">
      <c r="H210" s="13"/>
      <c r="I210" s="13"/>
      <c r="J210" s="13"/>
      <c r="K210" s="13"/>
      <c r="L210" s="13"/>
      <c r="M210" s="13"/>
      <c r="N210" s="13"/>
    </row>
    <row r="211" spans="8:14" ht="12.75">
      <c r="H211" s="13"/>
      <c r="I211" s="13"/>
      <c r="J211" s="13"/>
      <c r="K211" s="13"/>
      <c r="L211" s="13"/>
      <c r="M211" s="13"/>
      <c r="N211" s="13"/>
    </row>
    <row r="212" spans="8:14" ht="12.75">
      <c r="H212" s="13"/>
      <c r="I212" s="13"/>
      <c r="J212" s="13"/>
      <c r="K212" s="13"/>
      <c r="L212" s="13"/>
      <c r="M212" s="13"/>
      <c r="N212" s="13"/>
    </row>
    <row r="213" spans="8:14" ht="12.75">
      <c r="H213" s="13"/>
      <c r="I213" s="13"/>
      <c r="J213" s="13"/>
      <c r="K213" s="13"/>
      <c r="L213" s="13"/>
      <c r="M213" s="13"/>
      <c r="N213" s="13"/>
    </row>
    <row r="214" spans="8:14" ht="12.75">
      <c r="H214" s="13"/>
      <c r="I214" s="13"/>
      <c r="J214" s="13"/>
      <c r="K214" s="13"/>
      <c r="L214" s="13"/>
      <c r="M214" s="13"/>
      <c r="N214" s="13"/>
    </row>
    <row r="215" spans="8:14" ht="12.75">
      <c r="H215" s="13"/>
      <c r="I215" s="13"/>
      <c r="J215" s="13"/>
      <c r="K215" s="13"/>
      <c r="L215" s="13"/>
      <c r="M215" s="13"/>
      <c r="N215" s="13"/>
    </row>
    <row r="216" spans="8:14" ht="12.75">
      <c r="H216" s="13"/>
      <c r="I216" s="13"/>
      <c r="J216" s="13"/>
      <c r="K216" s="13"/>
      <c r="L216" s="13"/>
      <c r="M216" s="13"/>
      <c r="N216" s="13"/>
    </row>
    <row r="217" spans="8:14" ht="12.75">
      <c r="H217" s="13"/>
      <c r="I217" s="13"/>
      <c r="J217" s="13"/>
      <c r="K217" s="13"/>
      <c r="L217" s="13"/>
      <c r="M217" s="13"/>
      <c r="N217" s="13"/>
    </row>
    <row r="218" spans="8:14" ht="12.75">
      <c r="H218" s="13"/>
      <c r="I218" s="13"/>
      <c r="J218" s="13"/>
      <c r="K218" s="13"/>
      <c r="L218" s="13"/>
      <c r="M218" s="13"/>
      <c r="N218" s="13"/>
    </row>
    <row r="219" spans="8:14" ht="12.75">
      <c r="H219" s="13"/>
      <c r="I219" s="13"/>
      <c r="J219" s="13"/>
      <c r="K219" s="13"/>
      <c r="L219" s="13"/>
      <c r="M219" s="13"/>
      <c r="N219" s="13"/>
    </row>
    <row r="220" spans="8:14" ht="12.75">
      <c r="H220" s="13"/>
      <c r="I220" s="13"/>
      <c r="J220" s="13"/>
      <c r="K220" s="13"/>
      <c r="L220" s="13"/>
      <c r="M220" s="13"/>
      <c r="N220" s="13"/>
    </row>
    <row r="221" spans="8:14" ht="12.75">
      <c r="H221" s="13"/>
      <c r="I221" s="13"/>
      <c r="J221" s="13"/>
      <c r="K221" s="13"/>
      <c r="L221" s="13"/>
      <c r="M221" s="13"/>
      <c r="N221" s="13"/>
    </row>
    <row r="222" spans="8:14" ht="12.75">
      <c r="H222" s="13"/>
      <c r="I222" s="13"/>
      <c r="J222" s="13"/>
      <c r="K222" s="13"/>
      <c r="L222" s="13"/>
      <c r="M222" s="13"/>
      <c r="N222" s="13"/>
    </row>
    <row r="223" spans="8:14" ht="12.75">
      <c r="H223" s="13"/>
      <c r="I223" s="13"/>
      <c r="J223" s="13"/>
      <c r="K223" s="13"/>
      <c r="L223" s="13"/>
      <c r="M223" s="13"/>
      <c r="N223" s="13"/>
    </row>
    <row r="224" spans="8:14" ht="12.75">
      <c r="H224" s="13"/>
      <c r="I224" s="13"/>
      <c r="J224" s="13"/>
      <c r="K224" s="13"/>
      <c r="L224" s="13"/>
      <c r="M224" s="13"/>
      <c r="N224" s="13"/>
    </row>
    <row r="225" spans="8:14" ht="12.75">
      <c r="H225" s="13"/>
      <c r="I225" s="13"/>
      <c r="J225" s="13"/>
      <c r="K225" s="13"/>
      <c r="L225" s="13"/>
      <c r="M225" s="13"/>
      <c r="N225" s="13"/>
    </row>
    <row r="226" spans="8:14" ht="12.75">
      <c r="H226" s="13"/>
      <c r="I226" s="13"/>
      <c r="J226" s="13"/>
      <c r="K226" s="13"/>
      <c r="L226" s="13"/>
      <c r="M226" s="13"/>
      <c r="N226" s="13"/>
    </row>
    <row r="227" spans="8:14" ht="12.75">
      <c r="H227" s="13"/>
      <c r="I227" s="13"/>
      <c r="J227" s="13"/>
      <c r="K227" s="13"/>
      <c r="L227" s="13"/>
      <c r="M227" s="13"/>
      <c r="N227" s="13"/>
    </row>
    <row r="228" spans="8:14" ht="12.75">
      <c r="H228" s="13"/>
      <c r="I228" s="13"/>
      <c r="J228" s="13"/>
      <c r="K228" s="13"/>
      <c r="L228" s="13"/>
      <c r="M228" s="13"/>
      <c r="N228" s="13"/>
    </row>
    <row r="229" spans="8:14" ht="12.75">
      <c r="H229" s="13"/>
      <c r="I229" s="13"/>
      <c r="J229" s="13"/>
      <c r="K229" s="13"/>
      <c r="L229" s="13"/>
      <c r="M229" s="13"/>
      <c r="N229" s="13"/>
    </row>
    <row r="230" spans="8:14" ht="12.75">
      <c r="H230" s="13"/>
      <c r="I230" s="13"/>
      <c r="J230" s="13"/>
      <c r="K230" s="13"/>
      <c r="L230" s="13"/>
      <c r="M230" s="13"/>
      <c r="N230" s="13"/>
    </row>
    <row r="231" spans="8:14" ht="12.75">
      <c r="H231" s="13"/>
      <c r="I231" s="13"/>
      <c r="J231" s="13"/>
      <c r="K231" s="13"/>
      <c r="L231" s="13"/>
      <c r="M231" s="13"/>
      <c r="N231" s="13"/>
    </row>
    <row r="232" spans="8:14" ht="12.75">
      <c r="H232" s="13"/>
      <c r="I232" s="13"/>
      <c r="J232" s="13"/>
      <c r="K232" s="13"/>
      <c r="L232" s="13"/>
      <c r="M232" s="13"/>
      <c r="N232" s="13"/>
    </row>
    <row r="233" spans="8:14" ht="12.75">
      <c r="H233" s="13"/>
      <c r="I233" s="13"/>
      <c r="J233" s="13"/>
      <c r="K233" s="13"/>
      <c r="L233" s="13"/>
      <c r="M233" s="13"/>
      <c r="N233" s="13"/>
    </row>
    <row r="234" spans="8:14" ht="12.75">
      <c r="H234" s="13"/>
      <c r="I234" s="13"/>
      <c r="J234" s="13"/>
      <c r="K234" s="13"/>
      <c r="L234" s="13"/>
      <c r="M234" s="13"/>
      <c r="N234" s="13"/>
    </row>
    <row r="235" spans="8:14" ht="12.75">
      <c r="H235" s="13"/>
      <c r="I235" s="13"/>
      <c r="J235" s="13"/>
      <c r="K235" s="13"/>
      <c r="L235" s="13"/>
      <c r="M235" s="13"/>
      <c r="N235" s="13"/>
    </row>
    <row r="236" spans="8:14" ht="12.75">
      <c r="H236" s="13"/>
      <c r="I236" s="13"/>
      <c r="J236" s="13"/>
      <c r="K236" s="13"/>
      <c r="L236" s="13"/>
      <c r="M236" s="13"/>
      <c r="N236" s="13"/>
    </row>
    <row r="237" spans="8:14" ht="12.75">
      <c r="H237" s="13"/>
      <c r="I237" s="13"/>
      <c r="J237" s="13"/>
      <c r="K237" s="13"/>
      <c r="L237" s="13"/>
      <c r="M237" s="13"/>
      <c r="N237" s="13"/>
    </row>
    <row r="238" spans="8:14" ht="12.75">
      <c r="H238" s="13"/>
      <c r="I238" s="13"/>
      <c r="J238" s="13"/>
      <c r="K238" s="13"/>
      <c r="L238" s="13"/>
      <c r="M238" s="13"/>
      <c r="N238" s="13"/>
    </row>
    <row r="239" spans="8:14" ht="12.75">
      <c r="H239" s="13"/>
      <c r="I239" s="13"/>
      <c r="J239" s="13"/>
      <c r="K239" s="13"/>
      <c r="L239" s="13"/>
      <c r="M239" s="13"/>
      <c r="N239" s="13"/>
    </row>
    <row r="240" spans="8:14" ht="12.75">
      <c r="H240" s="13"/>
      <c r="I240" s="13"/>
      <c r="J240" s="13"/>
      <c r="K240" s="13"/>
      <c r="L240" s="13"/>
      <c r="M240" s="13"/>
      <c r="N240" s="13"/>
    </row>
    <row r="241" spans="8:14" ht="12.75">
      <c r="H241" s="13"/>
      <c r="I241" s="13"/>
      <c r="J241" s="13"/>
      <c r="K241" s="13"/>
      <c r="L241" s="13"/>
      <c r="M241" s="13"/>
      <c r="N241" s="13"/>
    </row>
    <row r="242" spans="8:14" ht="12.75">
      <c r="H242" s="13"/>
      <c r="I242" s="13"/>
      <c r="J242" s="13"/>
      <c r="K242" s="13"/>
      <c r="L242" s="13"/>
      <c r="M242" s="13"/>
      <c r="N242" s="13"/>
    </row>
    <row r="243" spans="8:14" ht="12.75">
      <c r="H243" s="13"/>
      <c r="I243" s="13"/>
      <c r="J243" s="13"/>
      <c r="K243" s="13"/>
      <c r="L243" s="13"/>
      <c r="M243" s="13"/>
      <c r="N243" s="13"/>
    </row>
    <row r="244" spans="8:14" ht="12.75">
      <c r="H244" s="13"/>
      <c r="I244" s="13"/>
      <c r="J244" s="13"/>
      <c r="K244" s="13"/>
      <c r="L244" s="13"/>
      <c r="M244" s="13"/>
      <c r="N244" s="13"/>
    </row>
    <row r="245" spans="8:14" ht="12.75">
      <c r="H245" s="13"/>
      <c r="I245" s="13"/>
      <c r="J245" s="13"/>
      <c r="K245" s="13"/>
      <c r="L245" s="13"/>
      <c r="M245" s="13"/>
      <c r="N245" s="13"/>
    </row>
    <row r="246" spans="8:14" ht="12.75">
      <c r="H246" s="13"/>
      <c r="I246" s="13"/>
      <c r="J246" s="13"/>
      <c r="K246" s="13"/>
      <c r="L246" s="13"/>
      <c r="M246" s="13"/>
      <c r="N246" s="13"/>
    </row>
    <row r="247" spans="8:14" ht="12.75">
      <c r="H247" s="13"/>
      <c r="I247" s="13"/>
      <c r="J247" s="13"/>
      <c r="K247" s="13"/>
      <c r="L247" s="13"/>
      <c r="M247" s="13"/>
      <c r="N247" s="13"/>
    </row>
    <row r="248" spans="8:14" ht="12.75">
      <c r="H248" s="13"/>
      <c r="I248" s="13"/>
      <c r="J248" s="13"/>
      <c r="K248" s="13"/>
      <c r="L248" s="13"/>
      <c r="M248" s="13"/>
      <c r="N248" s="13"/>
    </row>
    <row r="249" spans="8:14" ht="12.75">
      <c r="H249" s="13"/>
      <c r="I249" s="13"/>
      <c r="J249" s="13"/>
      <c r="K249" s="13"/>
      <c r="L249" s="13"/>
      <c r="M249" s="13"/>
      <c r="N249" s="13"/>
    </row>
    <row r="250" spans="8:14" ht="12.75">
      <c r="H250" s="13"/>
      <c r="I250" s="13"/>
      <c r="J250" s="13"/>
      <c r="K250" s="13"/>
      <c r="L250" s="13"/>
      <c r="M250" s="13"/>
      <c r="N250" s="13"/>
    </row>
    <row r="251" spans="8:14" ht="12.75">
      <c r="H251" s="13"/>
      <c r="I251" s="13"/>
      <c r="J251" s="13"/>
      <c r="K251" s="13"/>
      <c r="L251" s="13"/>
      <c r="M251" s="13"/>
      <c r="N251" s="13"/>
    </row>
    <row r="252" spans="8:14" ht="12.75">
      <c r="H252" s="13"/>
      <c r="I252" s="13"/>
      <c r="J252" s="13"/>
      <c r="K252" s="13"/>
      <c r="L252" s="13"/>
      <c r="M252" s="13"/>
      <c r="N252" s="13"/>
    </row>
    <row r="253" spans="8:14" ht="12.75">
      <c r="H253" s="13"/>
      <c r="I253" s="13"/>
      <c r="J253" s="13"/>
      <c r="K253" s="13"/>
      <c r="L253" s="13"/>
      <c r="M253" s="13"/>
      <c r="N253" s="13"/>
    </row>
    <row r="254" spans="8:14" ht="12.75">
      <c r="H254" s="13"/>
      <c r="I254" s="13"/>
      <c r="J254" s="13"/>
      <c r="K254" s="13"/>
      <c r="L254" s="13"/>
      <c r="M254" s="13"/>
      <c r="N254" s="13"/>
    </row>
    <row r="255" spans="8:14" ht="12.75">
      <c r="H255" s="13"/>
      <c r="I255" s="13"/>
      <c r="J255" s="13"/>
      <c r="K255" s="13"/>
      <c r="L255" s="13"/>
      <c r="M255" s="13"/>
      <c r="N255" s="13"/>
    </row>
    <row r="256" spans="8:14" ht="12.75">
      <c r="H256" s="13"/>
      <c r="I256" s="13"/>
      <c r="J256" s="13"/>
      <c r="K256" s="13"/>
      <c r="L256" s="13"/>
      <c r="M256" s="13"/>
      <c r="N256" s="13"/>
    </row>
    <row r="257" spans="8:14" ht="12.75">
      <c r="H257" s="13"/>
      <c r="I257" s="13"/>
      <c r="J257" s="13"/>
      <c r="K257" s="13"/>
      <c r="L257" s="13"/>
      <c r="M257" s="13"/>
      <c r="N257" s="13"/>
    </row>
    <row r="258" spans="8:14" ht="12.75">
      <c r="H258" s="13"/>
      <c r="I258" s="13"/>
      <c r="J258" s="13"/>
      <c r="K258" s="13"/>
      <c r="L258" s="13"/>
      <c r="M258" s="13"/>
      <c r="N258" s="13"/>
    </row>
    <row r="259" spans="8:14" ht="12.75">
      <c r="H259" s="13"/>
      <c r="I259" s="13"/>
      <c r="J259" s="13"/>
      <c r="K259" s="13"/>
      <c r="L259" s="13"/>
      <c r="M259" s="13"/>
      <c r="N259" s="13"/>
    </row>
    <row r="260" spans="8:14" ht="12.75">
      <c r="H260" s="13"/>
      <c r="I260" s="13"/>
      <c r="J260" s="13"/>
      <c r="K260" s="13"/>
      <c r="L260" s="13"/>
      <c r="M260" s="13"/>
      <c r="N260" s="13"/>
    </row>
    <row r="261" spans="8:14" ht="12.75">
      <c r="H261" s="13"/>
      <c r="I261" s="13"/>
      <c r="J261" s="13"/>
      <c r="K261" s="13"/>
      <c r="L261" s="13"/>
      <c r="M261" s="13"/>
      <c r="N261" s="13"/>
    </row>
    <row r="262" spans="8:14" ht="12.75">
      <c r="H262" s="13"/>
      <c r="I262" s="13"/>
      <c r="J262" s="13"/>
      <c r="K262" s="13"/>
      <c r="L262" s="13"/>
      <c r="M262" s="13"/>
      <c r="N262" s="13"/>
    </row>
    <row r="263" spans="8:14" ht="12.75">
      <c r="H263" s="13"/>
      <c r="I263" s="13"/>
      <c r="J263" s="13"/>
      <c r="K263" s="13"/>
      <c r="L263" s="13"/>
      <c r="M263" s="13"/>
      <c r="N263" s="13"/>
    </row>
    <row r="264" spans="8:14" ht="12.75">
      <c r="H264" s="13"/>
      <c r="I264" s="13"/>
      <c r="J264" s="13"/>
      <c r="K264" s="13"/>
      <c r="L264" s="13"/>
      <c r="M264" s="13"/>
      <c r="N264" s="13"/>
    </row>
    <row r="265" spans="8:14" ht="12.75">
      <c r="H265" s="13"/>
      <c r="I265" s="13"/>
      <c r="J265" s="13"/>
      <c r="K265" s="13"/>
      <c r="L265" s="13"/>
      <c r="M265" s="13"/>
      <c r="N265" s="13"/>
    </row>
    <row r="266" spans="8:14" ht="12.75">
      <c r="H266" s="13"/>
      <c r="I266" s="13"/>
      <c r="J266" s="13"/>
      <c r="K266" s="13"/>
      <c r="L266" s="13"/>
      <c r="M266" s="13"/>
      <c r="N266" s="13"/>
    </row>
    <row r="267" spans="8:14" ht="12.75">
      <c r="H267" s="13"/>
      <c r="I267" s="13"/>
      <c r="J267" s="13"/>
      <c r="K267" s="13"/>
      <c r="L267" s="13"/>
      <c r="M267" s="13"/>
      <c r="N267" s="13"/>
    </row>
    <row r="268" spans="8:14" ht="12.75">
      <c r="H268" s="13"/>
      <c r="I268" s="13"/>
      <c r="J268" s="13"/>
      <c r="K268" s="13"/>
      <c r="L268" s="13"/>
      <c r="M268" s="13"/>
      <c r="N268" s="13"/>
    </row>
    <row r="269" spans="8:14" ht="12.75">
      <c r="H269" s="13"/>
      <c r="I269" s="13"/>
      <c r="J269" s="13"/>
      <c r="K269" s="13"/>
      <c r="L269" s="13"/>
      <c r="M269" s="13"/>
      <c r="N269" s="13"/>
    </row>
    <row r="270" spans="8:14" ht="12.75">
      <c r="H270" s="13"/>
      <c r="I270" s="13"/>
      <c r="J270" s="13"/>
      <c r="K270" s="13"/>
      <c r="L270" s="13"/>
      <c r="M270" s="13"/>
      <c r="N270" s="13"/>
    </row>
    <row r="271" spans="8:14" ht="12.75">
      <c r="H271" s="13"/>
      <c r="I271" s="13"/>
      <c r="J271" s="13"/>
      <c r="K271" s="13"/>
      <c r="L271" s="13"/>
      <c r="M271" s="13"/>
      <c r="N271" s="13"/>
    </row>
    <row r="272" spans="8:14" ht="12.75">
      <c r="H272" s="13"/>
      <c r="I272" s="13"/>
      <c r="J272" s="13"/>
      <c r="K272" s="13"/>
      <c r="L272" s="13"/>
      <c r="M272" s="13"/>
      <c r="N272" s="13"/>
    </row>
    <row r="273" spans="8:14" ht="12.75">
      <c r="H273" s="13"/>
      <c r="I273" s="13"/>
      <c r="J273" s="13"/>
      <c r="K273" s="13"/>
      <c r="L273" s="13"/>
      <c r="M273" s="13"/>
      <c r="N273" s="13"/>
    </row>
    <row r="274" spans="8:14" ht="12.75">
      <c r="H274" s="13"/>
      <c r="I274" s="13"/>
      <c r="J274" s="13"/>
      <c r="K274" s="13"/>
      <c r="L274" s="13"/>
      <c r="M274" s="13"/>
      <c r="N274" s="13"/>
    </row>
    <row r="275" spans="8:14" ht="12.75">
      <c r="H275" s="13"/>
      <c r="I275" s="13"/>
      <c r="J275" s="13"/>
      <c r="K275" s="13"/>
      <c r="L275" s="13"/>
      <c r="M275" s="13"/>
      <c r="N275" s="13"/>
    </row>
    <row r="276" spans="8:14" ht="12.75">
      <c r="H276" s="13"/>
      <c r="I276" s="13"/>
      <c r="J276" s="13"/>
      <c r="K276" s="13"/>
      <c r="L276" s="13"/>
      <c r="M276" s="13"/>
      <c r="N276" s="13"/>
    </row>
    <row r="277" spans="8:14" ht="12.75">
      <c r="H277" s="13"/>
      <c r="I277" s="13"/>
      <c r="J277" s="13"/>
      <c r="K277" s="13"/>
      <c r="L277" s="13"/>
      <c r="M277" s="13"/>
      <c r="N277" s="13"/>
    </row>
    <row r="278" spans="8:14" ht="12.75">
      <c r="H278" s="13"/>
      <c r="I278" s="13"/>
      <c r="J278" s="13"/>
      <c r="K278" s="13"/>
      <c r="L278" s="13"/>
      <c r="M278" s="13"/>
      <c r="N278" s="13"/>
    </row>
    <row r="279" spans="8:14" ht="12.75">
      <c r="H279" s="13"/>
      <c r="I279" s="13"/>
      <c r="J279" s="13"/>
      <c r="K279" s="13"/>
      <c r="L279" s="13"/>
      <c r="M279" s="13"/>
      <c r="N279" s="13"/>
    </row>
    <row r="280" spans="8:14" ht="12.75">
      <c r="H280" s="13"/>
      <c r="I280" s="13"/>
      <c r="J280" s="13"/>
      <c r="K280" s="13"/>
      <c r="L280" s="13"/>
      <c r="M280" s="13"/>
      <c r="N280" s="13"/>
    </row>
    <row r="281" spans="8:14" ht="12.75">
      <c r="H281" s="13"/>
      <c r="I281" s="13"/>
      <c r="J281" s="13"/>
      <c r="K281" s="13"/>
      <c r="L281" s="13"/>
      <c r="M281" s="13"/>
      <c r="N281" s="13"/>
    </row>
    <row r="282" spans="8:14" ht="12.75">
      <c r="H282" s="13"/>
      <c r="I282" s="13"/>
      <c r="J282" s="13"/>
      <c r="K282" s="13"/>
      <c r="L282" s="13"/>
      <c r="M282" s="13"/>
      <c r="N282" s="13"/>
    </row>
    <row r="283" spans="8:14" ht="12.75">
      <c r="H283" s="13"/>
      <c r="I283" s="13"/>
      <c r="J283" s="13"/>
      <c r="K283" s="13"/>
      <c r="L283" s="13"/>
      <c r="M283" s="13"/>
      <c r="N283" s="13"/>
    </row>
    <row r="284" spans="8:14" ht="12.75">
      <c r="H284" s="13"/>
      <c r="I284" s="13"/>
      <c r="J284" s="13"/>
      <c r="K284" s="13"/>
      <c r="L284" s="13"/>
      <c r="M284" s="13"/>
      <c r="N284" s="13"/>
    </row>
    <row r="285" spans="8:14" ht="12.75">
      <c r="H285" s="13"/>
      <c r="I285" s="13"/>
      <c r="J285" s="13"/>
      <c r="K285" s="13"/>
      <c r="L285" s="13"/>
      <c r="M285" s="13"/>
      <c r="N285" s="13"/>
    </row>
    <row r="286" spans="8:14" ht="12.75">
      <c r="H286" s="13"/>
      <c r="I286" s="13"/>
      <c r="J286" s="13"/>
      <c r="K286" s="13"/>
      <c r="L286" s="13"/>
      <c r="M286" s="13"/>
      <c r="N286" s="13"/>
    </row>
    <row r="287" spans="8:14" ht="12.75">
      <c r="H287" s="13"/>
      <c r="I287" s="13"/>
      <c r="J287" s="13"/>
      <c r="K287" s="13"/>
      <c r="L287" s="13"/>
      <c r="M287" s="13"/>
      <c r="N287" s="13"/>
    </row>
    <row r="288" spans="8:14" ht="12.75">
      <c r="H288" s="13"/>
      <c r="I288" s="13"/>
      <c r="J288" s="13"/>
      <c r="K288" s="13"/>
      <c r="L288" s="13"/>
      <c r="M288" s="13"/>
      <c r="N288" s="13"/>
    </row>
    <row r="289" spans="8:14" ht="12.75">
      <c r="H289" s="13"/>
      <c r="I289" s="13"/>
      <c r="J289" s="13"/>
      <c r="K289" s="13"/>
      <c r="L289" s="13"/>
      <c r="M289" s="13"/>
      <c r="N289" s="13"/>
    </row>
    <row r="290" spans="8:14" ht="12.75">
      <c r="H290" s="13"/>
      <c r="I290" s="13"/>
      <c r="J290" s="13"/>
      <c r="K290" s="13"/>
      <c r="L290" s="13"/>
      <c r="M290" s="13"/>
      <c r="N290" s="13"/>
    </row>
    <row r="291" spans="8:14" ht="12.75">
      <c r="H291" s="13"/>
      <c r="I291" s="13"/>
      <c r="J291" s="13"/>
      <c r="K291" s="13"/>
      <c r="L291" s="13"/>
      <c r="M291" s="13"/>
      <c r="N291" s="13"/>
    </row>
    <row r="292" spans="8:14" ht="12.75">
      <c r="H292" s="13"/>
      <c r="I292" s="13"/>
      <c r="J292" s="13"/>
      <c r="K292" s="13"/>
      <c r="L292" s="13"/>
      <c r="M292" s="13"/>
      <c r="N292" s="13"/>
    </row>
    <row r="293" spans="8:14" ht="12.75">
      <c r="H293" s="13"/>
      <c r="I293" s="13"/>
      <c r="J293" s="13"/>
      <c r="K293" s="13"/>
      <c r="L293" s="13"/>
      <c r="M293" s="13"/>
      <c r="N293" s="13"/>
    </row>
    <row r="294" spans="8:14" ht="12.75">
      <c r="H294" s="13"/>
      <c r="I294" s="13"/>
      <c r="J294" s="13"/>
      <c r="K294" s="13"/>
      <c r="L294" s="13"/>
      <c r="M294" s="13"/>
      <c r="N294" s="13"/>
    </row>
    <row r="295" spans="8:14" ht="12.75">
      <c r="H295" s="13"/>
      <c r="I295" s="13"/>
      <c r="J295" s="13"/>
      <c r="K295" s="13"/>
      <c r="L295" s="13"/>
      <c r="M295" s="13"/>
      <c r="N295" s="13"/>
    </row>
    <row r="296" spans="8:14" ht="12.75">
      <c r="H296" s="13"/>
      <c r="I296" s="13"/>
      <c r="J296" s="13"/>
      <c r="K296" s="13"/>
      <c r="L296" s="13"/>
      <c r="M296" s="13"/>
      <c r="N296" s="13"/>
    </row>
    <row r="297" spans="8:14" ht="12.75">
      <c r="H297" s="13"/>
      <c r="I297" s="13"/>
      <c r="J297" s="13"/>
      <c r="K297" s="13"/>
      <c r="L297" s="13"/>
      <c r="M297" s="13"/>
      <c r="N297" s="13"/>
    </row>
    <row r="298" spans="8:14" ht="12.75">
      <c r="H298" s="13"/>
      <c r="I298" s="13"/>
      <c r="J298" s="13"/>
      <c r="K298" s="13"/>
      <c r="L298" s="13"/>
      <c r="M298" s="13"/>
      <c r="N298" s="13"/>
    </row>
    <row r="299" spans="8:14" ht="12.75">
      <c r="H299" s="13"/>
      <c r="I299" s="13"/>
      <c r="J299" s="13"/>
      <c r="K299" s="13"/>
      <c r="L299" s="13"/>
      <c r="M299" s="13"/>
      <c r="N299" s="13"/>
    </row>
    <row r="300" spans="8:14" ht="12.75">
      <c r="H300" s="13"/>
      <c r="I300" s="13"/>
      <c r="J300" s="13"/>
      <c r="K300" s="13"/>
      <c r="L300" s="13"/>
      <c r="M300" s="13"/>
      <c r="N300" s="13"/>
    </row>
    <row r="301" spans="8:14" ht="12.75">
      <c r="H301" s="13"/>
      <c r="I301" s="13"/>
      <c r="J301" s="13"/>
      <c r="K301" s="13"/>
      <c r="L301" s="13"/>
      <c r="M301" s="13"/>
      <c r="N301" s="13"/>
    </row>
    <row r="302" spans="8:14" ht="12.75">
      <c r="H302" s="13"/>
      <c r="I302" s="13"/>
      <c r="J302" s="13"/>
      <c r="K302" s="13"/>
      <c r="L302" s="13"/>
      <c r="M302" s="13"/>
      <c r="N302" s="13"/>
    </row>
    <row r="303" spans="8:14" ht="12.75">
      <c r="H303" s="13"/>
      <c r="I303" s="13"/>
      <c r="J303" s="13"/>
      <c r="K303" s="13"/>
      <c r="L303" s="13"/>
      <c r="M303" s="13"/>
      <c r="N303" s="13"/>
    </row>
    <row r="304" spans="8:14" ht="12.75">
      <c r="H304" s="13"/>
      <c r="I304" s="13"/>
      <c r="J304" s="13"/>
      <c r="K304" s="13"/>
      <c r="L304" s="13"/>
      <c r="M304" s="13"/>
      <c r="N304" s="13"/>
    </row>
    <row r="305" spans="8:14" ht="12.75">
      <c r="H305" s="13"/>
      <c r="I305" s="13"/>
      <c r="J305" s="13"/>
      <c r="K305" s="13"/>
      <c r="L305" s="13"/>
      <c r="M305" s="13"/>
      <c r="N305" s="13"/>
    </row>
    <row r="306" spans="8:14" ht="12.75">
      <c r="H306" s="13"/>
      <c r="I306" s="13"/>
      <c r="J306" s="13"/>
      <c r="K306" s="13"/>
      <c r="L306" s="13"/>
      <c r="M306" s="13"/>
      <c r="N306" s="13"/>
    </row>
    <row r="307" spans="8:14" ht="12.75">
      <c r="H307" s="13"/>
      <c r="I307" s="13"/>
      <c r="J307" s="13"/>
      <c r="K307" s="13"/>
      <c r="L307" s="13"/>
      <c r="M307" s="13"/>
      <c r="N307" s="13"/>
    </row>
    <row r="308" spans="8:14" ht="12.75">
      <c r="H308" s="13"/>
      <c r="I308" s="13"/>
      <c r="J308" s="13"/>
      <c r="K308" s="13"/>
      <c r="L308" s="13"/>
      <c r="M308" s="13"/>
      <c r="N308" s="13"/>
    </row>
    <row r="309" spans="8:14" ht="12.75">
      <c r="H309" s="13"/>
      <c r="I309" s="13"/>
      <c r="J309" s="13"/>
      <c r="K309" s="13"/>
      <c r="L309" s="13"/>
      <c r="M309" s="13"/>
      <c r="N309" s="13"/>
    </row>
    <row r="310" spans="8:14" ht="12.75">
      <c r="H310" s="13"/>
      <c r="I310" s="13"/>
      <c r="J310" s="13"/>
      <c r="K310" s="13"/>
      <c r="L310" s="13"/>
      <c r="M310" s="13"/>
      <c r="N310" s="13"/>
    </row>
    <row r="311" spans="8:14" ht="12.75">
      <c r="H311" s="13"/>
      <c r="I311" s="13"/>
      <c r="J311" s="13"/>
      <c r="K311" s="13"/>
      <c r="L311" s="13"/>
      <c r="M311" s="13"/>
      <c r="N311" s="13"/>
    </row>
    <row r="312" spans="8:14" ht="12.75">
      <c r="H312" s="13"/>
      <c r="I312" s="13"/>
      <c r="J312" s="13"/>
      <c r="K312" s="13"/>
      <c r="L312" s="13"/>
      <c r="M312" s="13"/>
      <c r="N312" s="13"/>
    </row>
    <row r="313" spans="8:14" ht="12.75">
      <c r="H313" s="13"/>
      <c r="I313" s="13"/>
      <c r="J313" s="13"/>
      <c r="K313" s="13"/>
      <c r="L313" s="13"/>
      <c r="M313" s="13"/>
      <c r="N313" s="13"/>
    </row>
    <row r="314" spans="8:14" ht="12.75">
      <c r="H314" s="13"/>
      <c r="I314" s="13"/>
      <c r="J314" s="13"/>
      <c r="K314" s="13"/>
      <c r="L314" s="13"/>
      <c r="M314" s="13"/>
      <c r="N314" s="13"/>
    </row>
    <row r="315" spans="8:14" ht="12.75">
      <c r="H315" s="13"/>
      <c r="I315" s="13"/>
      <c r="J315" s="13"/>
      <c r="K315" s="13"/>
      <c r="L315" s="13"/>
      <c r="M315" s="13"/>
      <c r="N315" s="13"/>
    </row>
    <row r="316" spans="8:14" ht="12.75">
      <c r="H316" s="13"/>
      <c r="I316" s="13"/>
      <c r="J316" s="13"/>
      <c r="K316" s="13"/>
      <c r="L316" s="13"/>
      <c r="M316" s="13"/>
      <c r="N316" s="13"/>
    </row>
    <row r="317" spans="8:14" ht="12.75">
      <c r="H317" s="13"/>
      <c r="I317" s="13"/>
      <c r="J317" s="13"/>
      <c r="K317" s="13"/>
      <c r="L317" s="13"/>
      <c r="M317" s="13"/>
      <c r="N317" s="13"/>
    </row>
    <row r="318" spans="8:14" ht="12.75">
      <c r="H318" s="13"/>
      <c r="I318" s="13"/>
      <c r="J318" s="13"/>
      <c r="K318" s="13"/>
      <c r="L318" s="13"/>
      <c r="M318" s="13"/>
      <c r="N318" s="13"/>
    </row>
    <row r="319" spans="8:14" ht="12.75">
      <c r="H319" s="13"/>
      <c r="I319" s="13"/>
      <c r="J319" s="13"/>
      <c r="K319" s="13"/>
      <c r="L319" s="13"/>
      <c r="M319" s="13"/>
      <c r="N319" s="13"/>
    </row>
    <row r="320" spans="8:14" ht="12.75">
      <c r="H320" s="13"/>
      <c r="I320" s="13"/>
      <c r="J320" s="13"/>
      <c r="K320" s="13"/>
      <c r="L320" s="13"/>
      <c r="M320" s="13"/>
      <c r="N320" s="13"/>
    </row>
    <row r="321" spans="8:14" ht="12.75">
      <c r="H321" s="13"/>
      <c r="I321" s="13"/>
      <c r="J321" s="13"/>
      <c r="K321" s="13"/>
      <c r="L321" s="13"/>
      <c r="M321" s="13"/>
      <c r="N321" s="13"/>
    </row>
    <row r="322" spans="8:14" ht="12.75">
      <c r="H322" s="13"/>
      <c r="I322" s="13"/>
      <c r="J322" s="13"/>
      <c r="K322" s="13"/>
      <c r="L322" s="13"/>
      <c r="M322" s="13"/>
      <c r="N322" s="13"/>
    </row>
    <row r="323" spans="8:14" ht="12.75">
      <c r="H323" s="13"/>
      <c r="I323" s="13"/>
      <c r="J323" s="13"/>
      <c r="K323" s="13"/>
      <c r="L323" s="13"/>
      <c r="M323" s="13"/>
      <c r="N323" s="13"/>
    </row>
    <row r="324" spans="8:14" ht="12.75">
      <c r="H324" s="13"/>
      <c r="I324" s="13"/>
      <c r="J324" s="13"/>
      <c r="K324" s="13"/>
      <c r="L324" s="13"/>
      <c r="M324" s="13"/>
      <c r="N324" s="13"/>
    </row>
    <row r="325" spans="8:14" ht="12.75">
      <c r="H325" s="13"/>
      <c r="I325" s="13"/>
      <c r="J325" s="13"/>
      <c r="K325" s="13"/>
      <c r="L325" s="13"/>
      <c r="M325" s="13"/>
      <c r="N325" s="13"/>
    </row>
    <row r="326" spans="8:14" ht="12.75">
      <c r="H326" s="13"/>
      <c r="I326" s="13"/>
      <c r="J326" s="13"/>
      <c r="K326" s="13"/>
      <c r="L326" s="13"/>
      <c r="M326" s="13"/>
      <c r="N326" s="13"/>
    </row>
    <row r="327" spans="8:14" ht="12.75">
      <c r="H327" s="13"/>
      <c r="I327" s="13"/>
      <c r="J327" s="13"/>
      <c r="K327" s="13"/>
      <c r="L327" s="13"/>
      <c r="M327" s="13"/>
      <c r="N327" s="13"/>
    </row>
    <row r="328" spans="8:14" ht="12.75">
      <c r="H328" s="13"/>
      <c r="I328" s="13"/>
      <c r="J328" s="13"/>
      <c r="K328" s="13"/>
      <c r="L328" s="13"/>
      <c r="M328" s="13"/>
      <c r="N328" s="13"/>
    </row>
    <row r="329" spans="8:14" ht="12.75">
      <c r="H329" s="13"/>
      <c r="I329" s="13"/>
      <c r="J329" s="13"/>
      <c r="K329" s="13"/>
      <c r="L329" s="13"/>
      <c r="M329" s="13"/>
      <c r="N329" s="13"/>
    </row>
    <row r="330" spans="8:14" ht="12.75">
      <c r="H330" s="13"/>
      <c r="I330" s="13"/>
      <c r="J330" s="13"/>
      <c r="K330" s="13"/>
      <c r="L330" s="13"/>
      <c r="M330" s="13"/>
      <c r="N330" s="13"/>
    </row>
    <row r="331" spans="8:14" ht="12.75">
      <c r="H331" s="13"/>
      <c r="I331" s="13"/>
      <c r="J331" s="13"/>
      <c r="K331" s="13"/>
      <c r="L331" s="13"/>
      <c r="M331" s="13"/>
      <c r="N331" s="13"/>
    </row>
    <row r="332" spans="8:14" ht="12.75">
      <c r="H332" s="13"/>
      <c r="I332" s="13"/>
      <c r="J332" s="13"/>
      <c r="K332" s="13"/>
      <c r="L332" s="13"/>
      <c r="M332" s="13"/>
      <c r="N332" s="13"/>
    </row>
    <row r="333" spans="8:14" ht="12.75">
      <c r="H333" s="13"/>
      <c r="I333" s="13"/>
      <c r="J333" s="13"/>
      <c r="K333" s="13"/>
      <c r="L333" s="13"/>
      <c r="M333" s="13"/>
      <c r="N333" s="13"/>
    </row>
    <row r="334" spans="8:14" ht="12.75">
      <c r="H334" s="13"/>
      <c r="I334" s="13"/>
      <c r="J334" s="13"/>
      <c r="K334" s="13"/>
      <c r="L334" s="13"/>
      <c r="M334" s="13"/>
      <c r="N334" s="13"/>
    </row>
    <row r="335" spans="8:14" ht="12.75">
      <c r="H335" s="13"/>
      <c r="I335" s="13"/>
      <c r="J335" s="13"/>
      <c r="K335" s="13"/>
      <c r="L335" s="13"/>
      <c r="M335" s="13"/>
      <c r="N335" s="13"/>
    </row>
    <row r="336" spans="8:14" ht="12.75">
      <c r="H336" s="13"/>
      <c r="I336" s="13"/>
      <c r="J336" s="13"/>
      <c r="K336" s="13"/>
      <c r="L336" s="13"/>
      <c r="M336" s="13"/>
      <c r="N336" s="13"/>
    </row>
    <row r="337" spans="8:14" ht="12.75">
      <c r="H337" s="13"/>
      <c r="I337" s="13"/>
      <c r="J337" s="13"/>
      <c r="K337" s="13"/>
      <c r="L337" s="13"/>
      <c r="M337" s="13"/>
      <c r="N337" s="13"/>
    </row>
    <row r="338" spans="8:14" ht="12.75">
      <c r="H338" s="13"/>
      <c r="I338" s="13"/>
      <c r="J338" s="13"/>
      <c r="K338" s="13"/>
      <c r="L338" s="13"/>
      <c r="M338" s="13"/>
      <c r="N338" s="13"/>
    </row>
    <row r="339" spans="8:14" ht="12.75">
      <c r="H339" s="13"/>
      <c r="I339" s="13"/>
      <c r="J339" s="13"/>
      <c r="K339" s="13"/>
      <c r="L339" s="13"/>
      <c r="M339" s="13"/>
      <c r="N339" s="13"/>
    </row>
    <row r="340" spans="8:14" ht="12.75">
      <c r="H340" s="13"/>
      <c r="I340" s="13"/>
      <c r="J340" s="13"/>
      <c r="K340" s="13"/>
      <c r="L340" s="13"/>
      <c r="M340" s="13"/>
      <c r="N340" s="13"/>
    </row>
    <row r="341" spans="8:14" ht="12.75">
      <c r="H341" s="13"/>
      <c r="I341" s="13"/>
      <c r="J341" s="13"/>
      <c r="K341" s="13"/>
      <c r="L341" s="13"/>
      <c r="M341" s="13"/>
      <c r="N341" s="13"/>
    </row>
    <row r="342" spans="8:14" ht="12.75">
      <c r="H342" s="13"/>
      <c r="I342" s="13"/>
      <c r="J342" s="13"/>
      <c r="K342" s="13"/>
      <c r="L342" s="13"/>
      <c r="M342" s="13"/>
      <c r="N342" s="13"/>
    </row>
    <row r="343" spans="8:14" ht="12.75">
      <c r="H343" s="13"/>
      <c r="I343" s="13"/>
      <c r="J343" s="13"/>
      <c r="K343" s="13"/>
      <c r="L343" s="13"/>
      <c r="M343" s="13"/>
      <c r="N343" s="13"/>
    </row>
    <row r="344" spans="8:14" ht="12.75">
      <c r="H344" s="13"/>
      <c r="I344" s="13"/>
      <c r="J344" s="13"/>
      <c r="K344" s="13"/>
      <c r="L344" s="13"/>
      <c r="M344" s="13"/>
      <c r="N344" s="13"/>
    </row>
    <row r="345" spans="8:14" ht="12.75">
      <c r="H345" s="13"/>
      <c r="I345" s="13"/>
      <c r="J345" s="13"/>
      <c r="K345" s="13"/>
      <c r="L345" s="13"/>
      <c r="M345" s="13"/>
      <c r="N345" s="13"/>
    </row>
    <row r="346" spans="8:14" ht="12.75">
      <c r="H346" s="13"/>
      <c r="I346" s="13"/>
      <c r="J346" s="13"/>
      <c r="K346" s="13"/>
      <c r="L346" s="13"/>
      <c r="M346" s="13"/>
      <c r="N346" s="13"/>
    </row>
    <row r="347" spans="8:14" ht="12.75">
      <c r="H347" s="13"/>
      <c r="I347" s="13"/>
      <c r="J347" s="13"/>
      <c r="K347" s="13"/>
      <c r="L347" s="13"/>
      <c r="M347" s="13"/>
      <c r="N347" s="13"/>
    </row>
    <row r="348" spans="8:14" ht="12.75">
      <c r="H348" s="13"/>
      <c r="I348" s="13"/>
      <c r="J348" s="13"/>
      <c r="K348" s="13"/>
      <c r="L348" s="13"/>
      <c r="M348" s="13"/>
      <c r="N348" s="13"/>
    </row>
    <row r="349" spans="8:14" ht="12.75">
      <c r="H349" s="13"/>
      <c r="I349" s="13"/>
      <c r="J349" s="13"/>
      <c r="K349" s="13"/>
      <c r="L349" s="13"/>
      <c r="M349" s="13"/>
      <c r="N349" s="13"/>
    </row>
    <row r="350" spans="8:14" ht="12.75">
      <c r="H350" s="13"/>
      <c r="I350" s="13"/>
      <c r="J350" s="13"/>
      <c r="K350" s="13"/>
      <c r="L350" s="13"/>
      <c r="M350" s="13"/>
      <c r="N350" s="13"/>
    </row>
    <row r="351" spans="8:14" ht="12.75">
      <c r="H351" s="13"/>
      <c r="I351" s="13"/>
      <c r="J351" s="13"/>
      <c r="K351" s="13"/>
      <c r="L351" s="13"/>
      <c r="M351" s="13"/>
      <c r="N351" s="13"/>
    </row>
    <row r="352" spans="8:14" ht="12.75">
      <c r="H352" s="13"/>
      <c r="I352" s="13"/>
      <c r="J352" s="13"/>
      <c r="K352" s="13"/>
      <c r="L352" s="13"/>
      <c r="M352" s="13"/>
      <c r="N352" s="13"/>
    </row>
    <row r="353" spans="8:14" ht="12.75">
      <c r="H353" s="13"/>
      <c r="I353" s="13"/>
      <c r="J353" s="13"/>
      <c r="K353" s="13"/>
      <c r="L353" s="13"/>
      <c r="M353" s="13"/>
      <c r="N353" s="13"/>
    </row>
    <row r="354" spans="8:14" ht="12.75">
      <c r="H354" s="13"/>
      <c r="I354" s="13"/>
      <c r="J354" s="13"/>
      <c r="K354" s="13"/>
      <c r="L354" s="13"/>
      <c r="M354" s="13"/>
      <c r="N354" s="13"/>
    </row>
    <row r="355" spans="8:14" ht="12.75">
      <c r="H355" s="13"/>
      <c r="I355" s="13"/>
      <c r="J355" s="13"/>
      <c r="K355" s="13"/>
      <c r="L355" s="13"/>
      <c r="M355" s="13"/>
      <c r="N355" s="13"/>
    </row>
    <row r="356" spans="8:14" ht="12.75">
      <c r="H356" s="13"/>
      <c r="I356" s="13"/>
      <c r="J356" s="13"/>
      <c r="K356" s="13"/>
      <c r="L356" s="13"/>
      <c r="M356" s="13"/>
      <c r="N356" s="13"/>
    </row>
    <row r="357" spans="8:14" ht="12.75">
      <c r="H357" s="13"/>
      <c r="I357" s="13"/>
      <c r="J357" s="13"/>
      <c r="K357" s="13"/>
      <c r="L357" s="13"/>
      <c r="M357" s="13"/>
      <c r="N357" s="13"/>
    </row>
    <row r="358" spans="8:14" ht="12.75">
      <c r="H358" s="13"/>
      <c r="I358" s="13"/>
      <c r="J358" s="13"/>
      <c r="K358" s="13"/>
      <c r="L358" s="13"/>
      <c r="M358" s="13"/>
      <c r="N358" s="13"/>
    </row>
    <row r="359" spans="8:14" ht="12.75">
      <c r="H359" s="13"/>
      <c r="I359" s="13"/>
      <c r="J359" s="13"/>
      <c r="K359" s="13"/>
      <c r="L359" s="13"/>
      <c r="M359" s="13"/>
      <c r="N359" s="13"/>
    </row>
    <row r="360" spans="8:14" ht="12.75">
      <c r="H360" s="13"/>
      <c r="I360" s="13"/>
      <c r="J360" s="13"/>
      <c r="K360" s="13"/>
      <c r="L360" s="13"/>
      <c r="M360" s="13"/>
      <c r="N360" s="13"/>
    </row>
    <row r="361" spans="8:14" ht="12.75">
      <c r="H361" s="13"/>
      <c r="I361" s="13"/>
      <c r="J361" s="13"/>
      <c r="K361" s="13"/>
      <c r="L361" s="13"/>
      <c r="M361" s="13"/>
      <c r="N361" s="13"/>
    </row>
    <row r="362" spans="8:14" ht="12.75">
      <c r="H362" s="13"/>
      <c r="I362" s="13"/>
      <c r="J362" s="13"/>
      <c r="K362" s="13"/>
      <c r="L362" s="13"/>
      <c r="M362" s="13"/>
      <c r="N362" s="13"/>
    </row>
    <row r="363" spans="8:14" ht="12.75">
      <c r="H363" s="13"/>
      <c r="I363" s="13"/>
      <c r="J363" s="13"/>
      <c r="K363" s="13"/>
      <c r="L363" s="13"/>
      <c r="M363" s="13"/>
      <c r="N363" s="13"/>
    </row>
    <row r="364" spans="8:14" ht="12.75">
      <c r="H364" s="13"/>
      <c r="I364" s="13"/>
      <c r="J364" s="13"/>
      <c r="K364" s="13"/>
      <c r="L364" s="13"/>
      <c r="M364" s="13"/>
      <c r="N364" s="13"/>
    </row>
    <row r="365" spans="8:14" ht="12.75">
      <c r="H365" s="13"/>
      <c r="I365" s="13"/>
      <c r="J365" s="13"/>
      <c r="K365" s="13"/>
      <c r="L365" s="13"/>
      <c r="M365" s="13"/>
      <c r="N365" s="13"/>
    </row>
    <row r="366" spans="8:14" ht="12.75">
      <c r="H366" s="13"/>
      <c r="I366" s="13"/>
      <c r="J366" s="13"/>
      <c r="K366" s="13"/>
      <c r="L366" s="13"/>
      <c r="M366" s="13"/>
      <c r="N366" s="13"/>
    </row>
    <row r="367" spans="8:14" ht="12.75">
      <c r="H367" s="13"/>
      <c r="I367" s="13"/>
      <c r="J367" s="13"/>
      <c r="K367" s="13"/>
      <c r="L367" s="13"/>
      <c r="M367" s="13"/>
      <c r="N367" s="13"/>
    </row>
    <row r="368" spans="8:14" ht="12.75">
      <c r="H368" s="13"/>
      <c r="I368" s="13"/>
      <c r="J368" s="13"/>
      <c r="K368" s="13"/>
      <c r="L368" s="13"/>
      <c r="M368" s="13"/>
      <c r="N368" s="13"/>
    </row>
    <row r="369" spans="8:14" ht="12.75">
      <c r="H369" s="13"/>
      <c r="I369" s="13"/>
      <c r="J369" s="13"/>
      <c r="K369" s="13"/>
      <c r="L369" s="13"/>
      <c r="M369" s="13"/>
      <c r="N369" s="13"/>
    </row>
    <row r="370" spans="8:14" ht="12.75">
      <c r="H370" s="13"/>
      <c r="I370" s="13"/>
      <c r="J370" s="13"/>
      <c r="K370" s="13"/>
      <c r="L370" s="13"/>
      <c r="M370" s="13"/>
      <c r="N370" s="13"/>
    </row>
    <row r="371" spans="8:14" ht="12.75">
      <c r="H371" s="13"/>
      <c r="I371" s="13"/>
      <c r="J371" s="13"/>
      <c r="K371" s="13"/>
      <c r="L371" s="13"/>
      <c r="M371" s="13"/>
      <c r="N371" s="13"/>
    </row>
    <row r="372" spans="8:14" ht="12.75">
      <c r="H372" s="13"/>
      <c r="I372" s="13"/>
      <c r="J372" s="13"/>
      <c r="K372" s="13"/>
      <c r="L372" s="13"/>
      <c r="M372" s="13"/>
      <c r="N372" s="13"/>
    </row>
    <row r="373" spans="8:14" ht="12.75">
      <c r="H373" s="13"/>
      <c r="I373" s="13"/>
      <c r="J373" s="13"/>
      <c r="K373" s="13"/>
      <c r="L373" s="13"/>
      <c r="M373" s="13"/>
      <c r="N373" s="13"/>
    </row>
    <row r="374" spans="8:14" ht="12.75">
      <c r="H374" s="13"/>
      <c r="I374" s="13"/>
      <c r="J374" s="13"/>
      <c r="K374" s="13"/>
      <c r="L374" s="13"/>
      <c r="M374" s="13"/>
      <c r="N374" s="13"/>
    </row>
    <row r="375" spans="8:14" ht="12.75">
      <c r="H375" s="13"/>
      <c r="I375" s="13"/>
      <c r="J375" s="13"/>
      <c r="K375" s="13"/>
      <c r="L375" s="13"/>
      <c r="M375" s="13"/>
      <c r="N375" s="13"/>
    </row>
    <row r="376" spans="8:14" ht="12.75">
      <c r="H376" s="13"/>
      <c r="I376" s="13"/>
      <c r="J376" s="13"/>
      <c r="K376" s="13"/>
      <c r="L376" s="13"/>
      <c r="M376" s="13"/>
      <c r="N376" s="13"/>
    </row>
    <row r="377" spans="8:14" ht="12.75">
      <c r="H377" s="13"/>
      <c r="I377" s="13"/>
      <c r="J377" s="13"/>
      <c r="K377" s="13"/>
      <c r="L377" s="13"/>
      <c r="M377" s="13"/>
      <c r="N377" s="13"/>
    </row>
    <row r="378" spans="8:14" ht="12.75">
      <c r="H378" s="13"/>
      <c r="I378" s="13"/>
      <c r="J378" s="13"/>
      <c r="K378" s="13"/>
      <c r="L378" s="13"/>
      <c r="M378" s="13"/>
      <c r="N378" s="13"/>
    </row>
    <row r="379" spans="8:14" ht="12.75">
      <c r="H379" s="13"/>
      <c r="I379" s="13"/>
      <c r="J379" s="13"/>
      <c r="K379" s="13"/>
      <c r="L379" s="13"/>
      <c r="M379" s="13"/>
      <c r="N379" s="13"/>
    </row>
    <row r="380" spans="8:14" ht="12.75">
      <c r="H380" s="13"/>
      <c r="I380" s="13"/>
      <c r="J380" s="13"/>
      <c r="K380" s="13"/>
      <c r="L380" s="13"/>
      <c r="M380" s="13"/>
      <c r="N380" s="13"/>
    </row>
    <row r="381" spans="8:14" ht="12.75">
      <c r="H381" s="13"/>
      <c r="I381" s="13"/>
      <c r="J381" s="13"/>
      <c r="K381" s="13"/>
      <c r="L381" s="13"/>
      <c r="M381" s="13"/>
      <c r="N381" s="13"/>
    </row>
    <row r="382" spans="8:14" ht="12.75">
      <c r="H382" s="13"/>
      <c r="I382" s="13"/>
      <c r="J382" s="13"/>
      <c r="K382" s="13"/>
      <c r="L382" s="13"/>
      <c r="M382" s="13"/>
      <c r="N382" s="13"/>
    </row>
    <row r="383" spans="8:14" ht="12.75">
      <c r="H383" s="13"/>
      <c r="I383" s="13"/>
      <c r="J383" s="13"/>
      <c r="K383" s="13"/>
      <c r="L383" s="13"/>
      <c r="M383" s="13"/>
      <c r="N383" s="13"/>
    </row>
    <row r="384" spans="8:14" ht="12.75">
      <c r="H384" s="13"/>
      <c r="I384" s="13"/>
      <c r="J384" s="13"/>
      <c r="K384" s="13"/>
      <c r="L384" s="13"/>
      <c r="M384" s="13"/>
      <c r="N384" s="13"/>
    </row>
    <row r="385" spans="8:14" ht="12.75">
      <c r="H385" s="13"/>
      <c r="I385" s="13"/>
      <c r="J385" s="13"/>
      <c r="K385" s="13"/>
      <c r="L385" s="13"/>
      <c r="M385" s="13"/>
      <c r="N385" s="13"/>
    </row>
    <row r="386" spans="8:14" ht="12.75">
      <c r="H386" s="13"/>
      <c r="I386" s="13"/>
      <c r="J386" s="13"/>
      <c r="K386" s="13"/>
      <c r="L386" s="13"/>
      <c r="M386" s="13"/>
      <c r="N386" s="13"/>
    </row>
    <row r="387" spans="8:14" ht="12.75">
      <c r="H387" s="13"/>
      <c r="I387" s="13"/>
      <c r="J387" s="13"/>
      <c r="K387" s="13"/>
      <c r="L387" s="13"/>
      <c r="M387" s="13"/>
      <c r="N387" s="13"/>
    </row>
    <row r="388" spans="8:14" ht="12.75">
      <c r="H388" s="13"/>
      <c r="I388" s="13"/>
      <c r="J388" s="13"/>
      <c r="K388" s="13"/>
      <c r="L388" s="13"/>
      <c r="M388" s="13"/>
      <c r="N388" s="13"/>
    </row>
    <row r="389" spans="8:14" ht="12.75">
      <c r="H389" s="13"/>
      <c r="I389" s="13"/>
      <c r="J389" s="13"/>
      <c r="K389" s="13"/>
      <c r="L389" s="13"/>
      <c r="M389" s="13"/>
      <c r="N389" s="13"/>
    </row>
    <row r="390" spans="8:14" ht="12.75">
      <c r="H390" s="13"/>
      <c r="I390" s="13"/>
      <c r="J390" s="13"/>
      <c r="K390" s="13"/>
      <c r="L390" s="13"/>
      <c r="M390" s="13"/>
      <c r="N390" s="13"/>
    </row>
    <row r="391" spans="8:14" ht="12.75">
      <c r="H391" s="13"/>
      <c r="I391" s="13"/>
      <c r="J391" s="13"/>
      <c r="K391" s="13"/>
      <c r="L391" s="13"/>
      <c r="M391" s="13"/>
      <c r="N391" s="13"/>
    </row>
    <row r="392" spans="8:14" ht="12.75">
      <c r="H392" s="13"/>
      <c r="I392" s="13"/>
      <c r="J392" s="13"/>
      <c r="K392" s="13"/>
      <c r="L392" s="13"/>
      <c r="M392" s="13"/>
      <c r="N392" s="13"/>
    </row>
    <row r="393" spans="8:14" ht="12.75">
      <c r="H393" s="13"/>
      <c r="I393" s="13"/>
      <c r="J393" s="13"/>
      <c r="K393" s="13"/>
      <c r="L393" s="13"/>
      <c r="M393" s="13"/>
      <c r="N393" s="13"/>
    </row>
    <row r="394" spans="8:14" ht="12.75">
      <c r="H394" s="13"/>
      <c r="I394" s="13"/>
      <c r="J394" s="13"/>
      <c r="K394" s="13"/>
      <c r="L394" s="13"/>
      <c r="M394" s="13"/>
      <c r="N394" s="13"/>
    </row>
    <row r="395" spans="8:14" ht="12.75">
      <c r="H395" s="13"/>
      <c r="I395" s="13"/>
      <c r="J395" s="13"/>
      <c r="K395" s="13"/>
      <c r="L395" s="13"/>
      <c r="M395" s="13"/>
      <c r="N395" s="13"/>
    </row>
    <row r="396" spans="8:14" ht="12.75">
      <c r="H396" s="13"/>
      <c r="I396" s="13"/>
      <c r="J396" s="13"/>
      <c r="K396" s="13"/>
      <c r="L396" s="13"/>
      <c r="M396" s="13"/>
      <c r="N396" s="13"/>
    </row>
    <row r="397" spans="8:14" ht="12.75">
      <c r="H397" s="13"/>
      <c r="I397" s="13"/>
      <c r="J397" s="13"/>
      <c r="K397" s="13"/>
      <c r="L397" s="13"/>
      <c r="M397" s="13"/>
      <c r="N397" s="13"/>
    </row>
    <row r="398" spans="8:14" ht="12.75">
      <c r="H398" s="13"/>
      <c r="I398" s="13"/>
      <c r="J398" s="13"/>
      <c r="K398" s="13"/>
      <c r="L398" s="13"/>
      <c r="M398" s="13"/>
      <c r="N398" s="13"/>
    </row>
    <row r="399" spans="8:14" ht="12.75">
      <c r="H399" s="13"/>
      <c r="I399" s="13"/>
      <c r="J399" s="13"/>
      <c r="K399" s="13"/>
      <c r="L399" s="13"/>
      <c r="M399" s="13"/>
      <c r="N399" s="13"/>
    </row>
    <row r="400" spans="8:14" ht="12.75">
      <c r="H400" s="13"/>
      <c r="I400" s="13"/>
      <c r="J400" s="13"/>
      <c r="K400" s="13"/>
      <c r="L400" s="13"/>
      <c r="M400" s="13"/>
      <c r="N400" s="13"/>
    </row>
    <row r="401" spans="8:14" ht="12.75">
      <c r="H401" s="13"/>
      <c r="I401" s="13"/>
      <c r="J401" s="13"/>
      <c r="K401" s="13"/>
      <c r="L401" s="13"/>
      <c r="M401" s="13"/>
      <c r="N401" s="13"/>
    </row>
    <row r="402" spans="8:14" ht="12.75">
      <c r="H402" s="13"/>
      <c r="I402" s="13"/>
      <c r="J402" s="13"/>
      <c r="K402" s="13"/>
      <c r="L402" s="13"/>
      <c r="M402" s="13"/>
      <c r="N402" s="13"/>
    </row>
    <row r="403" spans="8:14" ht="12.75">
      <c r="H403" s="13"/>
      <c r="I403" s="13"/>
      <c r="J403" s="13"/>
      <c r="K403" s="13"/>
      <c r="L403" s="13"/>
      <c r="M403" s="13"/>
      <c r="N403" s="13"/>
    </row>
    <row r="404" spans="8:14" ht="12.75">
      <c r="H404" s="13"/>
      <c r="I404" s="13"/>
      <c r="J404" s="13"/>
      <c r="K404" s="13"/>
      <c r="L404" s="13"/>
      <c r="M404" s="13"/>
      <c r="N404" s="13"/>
    </row>
    <row r="405" spans="8:14" ht="12.75">
      <c r="H405" s="13"/>
      <c r="I405" s="13"/>
      <c r="J405" s="13"/>
      <c r="K405" s="13"/>
      <c r="L405" s="13"/>
      <c r="M405" s="13"/>
      <c r="N405" s="13"/>
    </row>
    <row r="406" spans="8:14" ht="12.75">
      <c r="H406" s="13"/>
      <c r="I406" s="13"/>
      <c r="J406" s="13"/>
      <c r="K406" s="13"/>
      <c r="L406" s="13"/>
      <c r="M406" s="13"/>
      <c r="N406" s="13"/>
    </row>
    <row r="407" spans="8:14" ht="12.75">
      <c r="H407" s="13"/>
      <c r="I407" s="13"/>
      <c r="J407" s="13"/>
      <c r="K407" s="13"/>
      <c r="L407" s="13"/>
      <c r="M407" s="13"/>
      <c r="N407" s="13"/>
    </row>
    <row r="408" spans="8:14" ht="12.75">
      <c r="H408" s="13"/>
      <c r="I408" s="13"/>
      <c r="J408" s="13"/>
      <c r="K408" s="13"/>
      <c r="L408" s="13"/>
      <c r="M408" s="13"/>
      <c r="N408" s="13"/>
    </row>
    <row r="409" spans="8:14" ht="12.75">
      <c r="H409" s="13"/>
      <c r="I409" s="13"/>
      <c r="J409" s="13"/>
      <c r="K409" s="13"/>
      <c r="L409" s="13"/>
      <c r="M409" s="13"/>
      <c r="N409" s="13"/>
    </row>
    <row r="410" spans="8:14" ht="12.75">
      <c r="H410" s="13"/>
      <c r="I410" s="13"/>
      <c r="J410" s="13"/>
      <c r="K410" s="13"/>
      <c r="L410" s="13"/>
      <c r="M410" s="13"/>
      <c r="N410" s="13"/>
    </row>
    <row r="411" spans="8:14" ht="12.75">
      <c r="H411" s="13"/>
      <c r="I411" s="13"/>
      <c r="J411" s="13"/>
      <c r="K411" s="13"/>
      <c r="L411" s="13"/>
      <c r="M411" s="13"/>
      <c r="N411" s="13"/>
    </row>
    <row r="412" spans="8:14" ht="12.75">
      <c r="H412" s="13"/>
      <c r="I412" s="13"/>
      <c r="J412" s="13"/>
      <c r="K412" s="13"/>
      <c r="L412" s="13"/>
      <c r="M412" s="13"/>
      <c r="N412" s="13"/>
    </row>
    <row r="413" spans="8:14" ht="12.75">
      <c r="H413" s="13"/>
      <c r="I413" s="13"/>
      <c r="J413" s="13"/>
      <c r="K413" s="13"/>
      <c r="L413" s="13"/>
      <c r="M413" s="13"/>
      <c r="N413" s="13"/>
    </row>
    <row r="414" spans="8:14" ht="12.75">
      <c r="H414" s="13"/>
      <c r="I414" s="13"/>
      <c r="J414" s="13"/>
      <c r="K414" s="13"/>
      <c r="L414" s="13"/>
      <c r="M414" s="13"/>
      <c r="N414" s="13"/>
    </row>
    <row r="415" spans="8:14" ht="12.75">
      <c r="H415" s="13"/>
      <c r="I415" s="13"/>
      <c r="J415" s="13"/>
      <c r="K415" s="13"/>
      <c r="L415" s="13"/>
      <c r="M415" s="13"/>
      <c r="N415" s="13"/>
    </row>
    <row r="416" spans="8:14" ht="12.75">
      <c r="H416" s="13"/>
      <c r="I416" s="13"/>
      <c r="J416" s="13"/>
      <c r="K416" s="13"/>
      <c r="L416" s="13"/>
      <c r="M416" s="13"/>
      <c r="N416" s="13"/>
    </row>
    <row r="417" spans="8:14" ht="12.75">
      <c r="H417" s="13"/>
      <c r="I417" s="13"/>
      <c r="J417" s="13"/>
      <c r="K417" s="13"/>
      <c r="L417" s="13"/>
      <c r="M417" s="13"/>
      <c r="N417" s="13"/>
    </row>
    <row r="418" spans="8:14" ht="12.75">
      <c r="H418" s="13"/>
      <c r="I418" s="13"/>
      <c r="J418" s="13"/>
      <c r="K418" s="13"/>
      <c r="L418" s="13"/>
      <c r="M418" s="13"/>
      <c r="N418" s="13"/>
    </row>
    <row r="419" spans="8:14" ht="12.75">
      <c r="H419" s="13"/>
      <c r="I419" s="13"/>
      <c r="J419" s="13"/>
      <c r="K419" s="13"/>
      <c r="L419" s="13"/>
      <c r="M419" s="13"/>
      <c r="N419" s="13"/>
    </row>
    <row r="420" spans="8:14" ht="12.75">
      <c r="H420" s="13"/>
      <c r="I420" s="13"/>
      <c r="J420" s="13"/>
      <c r="K420" s="13"/>
      <c r="L420" s="13"/>
      <c r="M420" s="13"/>
      <c r="N420" s="13"/>
    </row>
    <row r="421" spans="8:14" ht="12.75">
      <c r="H421" s="13"/>
      <c r="I421" s="13"/>
      <c r="J421" s="13"/>
      <c r="K421" s="13"/>
      <c r="L421" s="13"/>
      <c r="M421" s="13"/>
      <c r="N421" s="13"/>
    </row>
    <row r="422" spans="8:14" ht="12.75">
      <c r="H422" s="13"/>
      <c r="I422" s="13"/>
      <c r="J422" s="13"/>
      <c r="K422" s="13"/>
      <c r="L422" s="13"/>
      <c r="M422" s="13"/>
      <c r="N422" s="13"/>
    </row>
    <row r="423" spans="8:14" ht="12.75">
      <c r="H423" s="13"/>
      <c r="I423" s="13"/>
      <c r="J423" s="13"/>
      <c r="K423" s="13"/>
      <c r="L423" s="13"/>
      <c r="M423" s="13"/>
      <c r="N423" s="13"/>
    </row>
    <row r="424" spans="8:14" ht="12.75">
      <c r="H424" s="13"/>
      <c r="I424" s="13"/>
      <c r="J424" s="13"/>
      <c r="K424" s="13"/>
      <c r="L424" s="13"/>
      <c r="M424" s="13"/>
      <c r="N424" s="13"/>
    </row>
    <row r="425" spans="8:14" ht="12.75">
      <c r="H425" s="13"/>
      <c r="I425" s="13"/>
      <c r="J425" s="13"/>
      <c r="K425" s="13"/>
      <c r="L425" s="13"/>
      <c r="M425" s="13"/>
      <c r="N425" s="13"/>
    </row>
    <row r="426" spans="8:14" ht="12.75">
      <c r="H426" s="13"/>
      <c r="I426" s="13"/>
      <c r="J426" s="13"/>
      <c r="K426" s="13"/>
      <c r="L426" s="13"/>
      <c r="M426" s="13"/>
      <c r="N426" s="13"/>
    </row>
    <row r="427" spans="8:14" ht="12.75">
      <c r="H427" s="13"/>
      <c r="I427" s="13"/>
      <c r="J427" s="13"/>
      <c r="K427" s="13"/>
      <c r="L427" s="13"/>
      <c r="M427" s="13"/>
      <c r="N427" s="13"/>
    </row>
    <row r="428" spans="8:14" ht="12.75">
      <c r="H428" s="13"/>
      <c r="I428" s="13"/>
      <c r="J428" s="13"/>
      <c r="K428" s="13"/>
      <c r="L428" s="13"/>
      <c r="M428" s="13"/>
      <c r="N428" s="13"/>
    </row>
    <row r="429" spans="8:14" ht="12.75">
      <c r="H429" s="13"/>
      <c r="I429" s="13"/>
      <c r="J429" s="13"/>
      <c r="K429" s="13"/>
      <c r="L429" s="13"/>
      <c r="M429" s="13"/>
      <c r="N429" s="13"/>
    </row>
    <row r="430" spans="8:14" ht="12.75">
      <c r="H430" s="13"/>
      <c r="I430" s="13"/>
      <c r="J430" s="13"/>
      <c r="K430" s="13"/>
      <c r="L430" s="13"/>
      <c r="M430" s="13"/>
      <c r="N430" s="13"/>
    </row>
    <row r="431" spans="8:14" ht="12.75">
      <c r="H431" s="13"/>
      <c r="I431" s="13"/>
      <c r="J431" s="13"/>
      <c r="K431" s="13"/>
      <c r="L431" s="13"/>
      <c r="M431" s="13"/>
      <c r="N431" s="13"/>
    </row>
    <row r="432" spans="8:14" ht="12.75">
      <c r="H432" s="13"/>
      <c r="I432" s="13"/>
      <c r="J432" s="13"/>
      <c r="K432" s="13"/>
      <c r="L432" s="13"/>
      <c r="M432" s="13"/>
      <c r="N432" s="13"/>
    </row>
    <row r="433" spans="8:14" ht="12.75">
      <c r="H433" s="13"/>
      <c r="I433" s="13"/>
      <c r="J433" s="13"/>
      <c r="K433" s="13"/>
      <c r="L433" s="13"/>
      <c r="M433" s="13"/>
      <c r="N433" s="13"/>
    </row>
    <row r="434" spans="8:14" ht="12.75">
      <c r="H434" s="13"/>
      <c r="I434" s="13"/>
      <c r="J434" s="13"/>
      <c r="K434" s="13"/>
      <c r="L434" s="13"/>
      <c r="M434" s="13"/>
      <c r="N434" s="13"/>
    </row>
    <row r="435" spans="8:14" ht="12.75">
      <c r="H435" s="13"/>
      <c r="I435" s="13"/>
      <c r="J435" s="13"/>
      <c r="K435" s="13"/>
      <c r="L435" s="13"/>
      <c r="M435" s="13"/>
      <c r="N435" s="13"/>
    </row>
    <row r="436" spans="8:14" ht="12.75">
      <c r="H436" s="13"/>
      <c r="I436" s="13"/>
      <c r="J436" s="13"/>
      <c r="K436" s="13"/>
      <c r="L436" s="13"/>
      <c r="M436" s="13"/>
      <c r="N436" s="13"/>
    </row>
    <row r="437" spans="8:14" ht="12.75">
      <c r="H437" s="13"/>
      <c r="I437" s="13"/>
      <c r="J437" s="13"/>
      <c r="K437" s="13"/>
      <c r="L437" s="13"/>
      <c r="M437" s="13"/>
      <c r="N437" s="13"/>
    </row>
    <row r="438" spans="8:14" ht="12.75">
      <c r="H438" s="13"/>
      <c r="I438" s="13"/>
      <c r="J438" s="13"/>
      <c r="K438" s="13"/>
      <c r="L438" s="13"/>
      <c r="M438" s="13"/>
      <c r="N438" s="13"/>
    </row>
    <row r="439" spans="8:14" ht="12.75">
      <c r="H439" s="13"/>
      <c r="I439" s="13"/>
      <c r="J439" s="13"/>
      <c r="K439" s="13"/>
      <c r="L439" s="13"/>
      <c r="M439" s="13"/>
      <c r="N439" s="13"/>
    </row>
    <row r="440" spans="8:14" ht="12.75">
      <c r="H440" s="13"/>
      <c r="I440" s="13"/>
      <c r="J440" s="13"/>
      <c r="K440" s="13"/>
      <c r="L440" s="13"/>
      <c r="M440" s="13"/>
      <c r="N440" s="13"/>
    </row>
    <row r="441" spans="8:14" ht="12.75">
      <c r="H441" s="13"/>
      <c r="I441" s="13"/>
      <c r="J441" s="13"/>
      <c r="K441" s="13"/>
      <c r="L441" s="13"/>
      <c r="M441" s="13"/>
      <c r="N441" s="13"/>
    </row>
    <row r="442" spans="8:14" ht="12.75">
      <c r="H442" s="13"/>
      <c r="I442" s="13"/>
      <c r="J442" s="13"/>
      <c r="K442" s="13"/>
      <c r="L442" s="13"/>
      <c r="M442" s="13"/>
      <c r="N442" s="13"/>
    </row>
    <row r="443" spans="8:14" ht="12.75">
      <c r="H443" s="13"/>
      <c r="I443" s="13"/>
      <c r="J443" s="13"/>
      <c r="K443" s="13"/>
      <c r="L443" s="13"/>
      <c r="M443" s="13"/>
      <c r="N443" s="13"/>
    </row>
    <row r="444" spans="8:14" ht="12.75">
      <c r="H444" s="13"/>
      <c r="I444" s="13"/>
      <c r="J444" s="13"/>
      <c r="K444" s="13"/>
      <c r="L444" s="13"/>
      <c r="M444" s="13"/>
      <c r="N444" s="13"/>
    </row>
    <row r="445" spans="8:14" ht="12.75">
      <c r="H445" s="13"/>
      <c r="I445" s="13"/>
      <c r="J445" s="13"/>
      <c r="K445" s="13"/>
      <c r="L445" s="13"/>
      <c r="M445" s="13"/>
      <c r="N445" s="13"/>
    </row>
    <row r="446" spans="8:14" ht="12.75">
      <c r="H446" s="13"/>
      <c r="I446" s="13"/>
      <c r="J446" s="13"/>
      <c r="K446" s="13"/>
      <c r="L446" s="13"/>
      <c r="M446" s="13"/>
      <c r="N446" s="13"/>
    </row>
    <row r="447" spans="8:14" ht="12.75">
      <c r="H447" s="13"/>
      <c r="I447" s="13"/>
      <c r="J447" s="13"/>
      <c r="K447" s="13"/>
      <c r="L447" s="13"/>
      <c r="M447" s="13"/>
      <c r="N447" s="13"/>
    </row>
    <row r="448" spans="8:14" ht="12.75">
      <c r="H448" s="13"/>
      <c r="I448" s="13"/>
      <c r="J448" s="13"/>
      <c r="K448" s="13"/>
      <c r="L448" s="13"/>
      <c r="M448" s="13"/>
      <c r="N448" s="13"/>
    </row>
    <row r="449" spans="8:14" ht="12.75">
      <c r="H449" s="13"/>
      <c r="I449" s="13"/>
      <c r="J449" s="13"/>
      <c r="K449" s="13"/>
      <c r="L449" s="13"/>
      <c r="M449" s="13"/>
      <c r="N449" s="13"/>
    </row>
    <row r="450" spans="8:14" ht="12.75">
      <c r="H450" s="13"/>
      <c r="I450" s="13"/>
      <c r="J450" s="13"/>
      <c r="K450" s="13"/>
      <c r="L450" s="13"/>
      <c r="M450" s="13"/>
      <c r="N450" s="13"/>
    </row>
    <row r="451" spans="8:14" ht="12.75">
      <c r="H451" s="13"/>
      <c r="I451" s="13"/>
      <c r="J451" s="13"/>
      <c r="K451" s="13"/>
      <c r="L451" s="13"/>
      <c r="M451" s="13"/>
      <c r="N451" s="13"/>
    </row>
    <row r="452" spans="8:14" ht="12.75">
      <c r="H452" s="13"/>
      <c r="I452" s="13"/>
      <c r="J452" s="13"/>
      <c r="K452" s="13"/>
      <c r="L452" s="13"/>
      <c r="M452" s="13"/>
      <c r="N452" s="13"/>
    </row>
    <row r="453" spans="8:14" ht="12.75">
      <c r="H453" s="13"/>
      <c r="I453" s="13"/>
      <c r="J453" s="13"/>
      <c r="K453" s="13"/>
      <c r="L453" s="13"/>
      <c r="M453" s="13"/>
      <c r="N453" s="13"/>
    </row>
    <row r="454" spans="8:14" ht="12.75">
      <c r="H454" s="13"/>
      <c r="I454" s="13"/>
      <c r="J454" s="13"/>
      <c r="K454" s="13"/>
      <c r="L454" s="13"/>
      <c r="M454" s="13"/>
      <c r="N454" s="13"/>
    </row>
    <row r="455" spans="8:14" ht="12.75">
      <c r="H455" s="13"/>
      <c r="I455" s="13"/>
      <c r="J455" s="13"/>
      <c r="K455" s="13"/>
      <c r="L455" s="13"/>
      <c r="M455" s="13"/>
      <c r="N455" s="13"/>
    </row>
    <row r="456" spans="8:14" ht="12.75">
      <c r="H456" s="13"/>
      <c r="I456" s="13"/>
      <c r="J456" s="13"/>
      <c r="K456" s="13"/>
      <c r="L456" s="13"/>
      <c r="M456" s="13"/>
      <c r="N456" s="13"/>
    </row>
    <row r="457" spans="8:14" ht="12.75">
      <c r="H457" s="13"/>
      <c r="I457" s="13"/>
      <c r="J457" s="13"/>
      <c r="K457" s="13"/>
      <c r="L457" s="13"/>
      <c r="M457" s="13"/>
      <c r="N457" s="13"/>
    </row>
    <row r="458" spans="8:14" ht="12.75">
      <c r="H458" s="13"/>
      <c r="I458" s="13"/>
      <c r="J458" s="13"/>
      <c r="K458" s="13"/>
      <c r="L458" s="13"/>
      <c r="M458" s="13"/>
      <c r="N458" s="13"/>
    </row>
    <row r="459" spans="8:14" ht="12.75">
      <c r="H459" s="13"/>
      <c r="I459" s="13"/>
      <c r="J459" s="13"/>
      <c r="K459" s="13"/>
      <c r="L459" s="13"/>
      <c r="M459" s="13"/>
      <c r="N459" s="13"/>
    </row>
    <row r="460" spans="8:14" ht="12.75">
      <c r="H460" s="13"/>
      <c r="I460" s="13"/>
      <c r="J460" s="13"/>
      <c r="K460" s="13"/>
      <c r="L460" s="13"/>
      <c r="M460" s="13"/>
      <c r="N460" s="13"/>
    </row>
    <row r="461" spans="8:14" ht="12.75">
      <c r="H461" s="13"/>
      <c r="I461" s="13"/>
      <c r="J461" s="13"/>
      <c r="K461" s="13"/>
      <c r="L461" s="13"/>
      <c r="M461" s="13"/>
      <c r="N461" s="13"/>
    </row>
    <row r="462" spans="8:14" ht="12.75">
      <c r="H462" s="13"/>
      <c r="I462" s="13"/>
      <c r="J462" s="13"/>
      <c r="K462" s="13"/>
      <c r="L462" s="13"/>
      <c r="M462" s="13"/>
      <c r="N462" s="13"/>
    </row>
    <row r="463" spans="8:14" ht="12.75">
      <c r="H463" s="13"/>
      <c r="I463" s="13"/>
      <c r="J463" s="13"/>
      <c r="K463" s="13"/>
      <c r="L463" s="13"/>
      <c r="M463" s="13"/>
      <c r="N463" s="13"/>
    </row>
    <row r="464" spans="8:14" ht="12.75">
      <c r="H464" s="13"/>
      <c r="I464" s="13"/>
      <c r="J464" s="13"/>
      <c r="K464" s="13"/>
      <c r="L464" s="13"/>
      <c r="M464" s="13"/>
      <c r="N464" s="13"/>
    </row>
    <row r="465" spans="8:14" ht="12.75">
      <c r="H465" s="13"/>
      <c r="I465" s="13"/>
      <c r="J465" s="13"/>
      <c r="K465" s="13"/>
      <c r="L465" s="13"/>
      <c r="M465" s="13"/>
      <c r="N465" s="13"/>
    </row>
    <row r="466" spans="8:14" ht="12.75">
      <c r="H466" s="13"/>
      <c r="I466" s="13"/>
      <c r="J466" s="13"/>
      <c r="K466" s="13"/>
      <c r="L466" s="13"/>
      <c r="M466" s="13"/>
      <c r="N466" s="13"/>
    </row>
    <row r="467" spans="8:14" ht="12.75">
      <c r="H467" s="13"/>
      <c r="I467" s="13"/>
      <c r="J467" s="13"/>
      <c r="K467" s="13"/>
      <c r="L467" s="13"/>
      <c r="M467" s="13"/>
      <c r="N467" s="13"/>
    </row>
    <row r="468" spans="8:14" ht="12.75">
      <c r="H468" s="13"/>
      <c r="I468" s="13"/>
      <c r="J468" s="13"/>
      <c r="K468" s="13"/>
      <c r="L468" s="13"/>
      <c r="M468" s="13"/>
      <c r="N468" s="13"/>
    </row>
    <row r="469" spans="8:14" ht="12.75">
      <c r="H469" s="13"/>
      <c r="I469" s="13"/>
      <c r="J469" s="13"/>
      <c r="K469" s="13"/>
      <c r="L469" s="13"/>
      <c r="M469" s="13"/>
      <c r="N469" s="13"/>
    </row>
    <row r="470" spans="8:14" ht="12.75">
      <c r="H470" s="13"/>
      <c r="I470" s="13"/>
      <c r="J470" s="13"/>
      <c r="K470" s="13"/>
      <c r="L470" s="13"/>
      <c r="M470" s="13"/>
      <c r="N470" s="13"/>
    </row>
    <row r="471" spans="8:14" ht="12.75">
      <c r="H471" s="13"/>
      <c r="I471" s="13"/>
      <c r="J471" s="13"/>
      <c r="K471" s="13"/>
      <c r="L471" s="13"/>
      <c r="M471" s="13"/>
      <c r="N471" s="13"/>
    </row>
    <row r="472" spans="8:14" ht="12.75">
      <c r="H472" s="13"/>
      <c r="I472" s="13"/>
      <c r="J472" s="13"/>
      <c r="K472" s="13"/>
      <c r="L472" s="13"/>
      <c r="M472" s="13"/>
      <c r="N472" s="13"/>
    </row>
    <row r="473" spans="8:14" ht="12.75">
      <c r="H473" s="13"/>
      <c r="I473" s="13"/>
      <c r="J473" s="13"/>
      <c r="K473" s="13"/>
      <c r="L473" s="13"/>
      <c r="M473" s="13"/>
      <c r="N473" s="13"/>
    </row>
    <row r="474" spans="8:14" ht="12.75">
      <c r="H474" s="13"/>
      <c r="I474" s="13"/>
      <c r="J474" s="13"/>
      <c r="K474" s="13"/>
      <c r="L474" s="13"/>
      <c r="M474" s="13"/>
      <c r="N474" s="13"/>
    </row>
    <row r="475" spans="8:14" ht="12.75">
      <c r="H475" s="13"/>
      <c r="I475" s="13"/>
      <c r="J475" s="13"/>
      <c r="K475" s="13"/>
      <c r="L475" s="13"/>
      <c r="M475" s="13"/>
      <c r="N475" s="13"/>
    </row>
    <row r="476" spans="8:14" ht="12.75">
      <c r="H476" s="13"/>
      <c r="I476" s="13"/>
      <c r="J476" s="13"/>
      <c r="K476" s="13"/>
      <c r="L476" s="13"/>
      <c r="M476" s="13"/>
      <c r="N476" s="13"/>
    </row>
    <row r="477" spans="8:14" ht="12.75">
      <c r="H477" s="13"/>
      <c r="I477" s="13"/>
      <c r="J477" s="13"/>
      <c r="K477" s="13"/>
      <c r="L477" s="13"/>
      <c r="M477" s="13"/>
      <c r="N477" s="13"/>
    </row>
    <row r="478" spans="8:14" ht="12.75">
      <c r="H478" s="13"/>
      <c r="I478" s="13"/>
      <c r="J478" s="13"/>
      <c r="K478" s="13"/>
      <c r="L478" s="13"/>
      <c r="M478" s="13"/>
      <c r="N478" s="13"/>
    </row>
    <row r="479" spans="8:14" ht="12.75">
      <c r="H479" s="13"/>
      <c r="I479" s="13"/>
      <c r="J479" s="13"/>
      <c r="K479" s="13"/>
      <c r="L479" s="13"/>
      <c r="M479" s="13"/>
      <c r="N479" s="13"/>
    </row>
    <row r="480" spans="8:14" ht="12.75">
      <c r="H480" s="13"/>
      <c r="I480" s="13"/>
      <c r="J480" s="13"/>
      <c r="K480" s="13"/>
      <c r="L480" s="13"/>
      <c r="M480" s="13"/>
      <c r="N480" s="13"/>
    </row>
    <row r="481" spans="8:14" ht="12.75">
      <c r="H481" s="13"/>
      <c r="I481" s="13"/>
      <c r="J481" s="13"/>
      <c r="K481" s="13"/>
      <c r="L481" s="13"/>
      <c r="M481" s="13"/>
      <c r="N481" s="13"/>
    </row>
    <row r="482" spans="8:14" ht="12.75">
      <c r="H482" s="13"/>
      <c r="I482" s="13"/>
      <c r="J482" s="13"/>
      <c r="K482" s="13"/>
      <c r="L482" s="13"/>
      <c r="M482" s="13"/>
      <c r="N482" s="13"/>
    </row>
    <row r="483" spans="8:14" ht="12.75">
      <c r="H483" s="13"/>
      <c r="I483" s="13"/>
      <c r="J483" s="13"/>
      <c r="K483" s="13"/>
      <c r="L483" s="13"/>
      <c r="M483" s="13"/>
      <c r="N483" s="13"/>
    </row>
    <row r="484" spans="8:14" ht="12.75">
      <c r="H484" s="13"/>
      <c r="I484" s="13"/>
      <c r="J484" s="13"/>
      <c r="K484" s="13"/>
      <c r="L484" s="13"/>
      <c r="M484" s="13"/>
      <c r="N484" s="13"/>
    </row>
    <row r="485" spans="8:14" ht="12.75">
      <c r="H485" s="13"/>
      <c r="I485" s="13"/>
      <c r="J485" s="13"/>
      <c r="K485" s="13"/>
      <c r="L485" s="13"/>
      <c r="M485" s="13"/>
      <c r="N485" s="13"/>
    </row>
    <row r="486" spans="8:14" ht="12.75">
      <c r="H486" s="13"/>
      <c r="I486" s="13"/>
      <c r="J486" s="13"/>
      <c r="K486" s="13"/>
      <c r="L486" s="13"/>
      <c r="M486" s="13"/>
      <c r="N486" s="13"/>
    </row>
    <row r="487" spans="8:14" ht="12.75">
      <c r="H487" s="13"/>
      <c r="I487" s="13"/>
      <c r="J487" s="13"/>
      <c r="K487" s="13"/>
      <c r="L487" s="13"/>
      <c r="M487" s="13"/>
      <c r="N487" s="13"/>
    </row>
    <row r="488" spans="8:14" ht="12.75">
      <c r="H488" s="13"/>
      <c r="I488" s="13"/>
      <c r="J488" s="13"/>
      <c r="K488" s="13"/>
      <c r="L488" s="13"/>
      <c r="M488" s="13"/>
      <c r="N488" s="13"/>
    </row>
    <row r="489" spans="8:14" ht="12.75">
      <c r="H489" s="13"/>
      <c r="I489" s="13"/>
      <c r="J489" s="13"/>
      <c r="K489" s="13"/>
      <c r="L489" s="13"/>
      <c r="M489" s="13"/>
      <c r="N489" s="13"/>
    </row>
    <row r="490" spans="8:14" ht="12.75">
      <c r="H490" s="13"/>
      <c r="I490" s="13"/>
      <c r="J490" s="13"/>
      <c r="K490" s="13"/>
      <c r="L490" s="13"/>
      <c r="M490" s="13"/>
      <c r="N490" s="13"/>
    </row>
    <row r="491" spans="8:14" ht="12.75">
      <c r="H491" s="13"/>
      <c r="I491" s="13"/>
      <c r="J491" s="13"/>
      <c r="K491" s="13"/>
      <c r="L491" s="13"/>
      <c r="M491" s="13"/>
      <c r="N491" s="13"/>
    </row>
    <row r="492" spans="8:14" ht="12.75">
      <c r="H492" s="13"/>
      <c r="I492" s="13"/>
      <c r="J492" s="13"/>
      <c r="K492" s="13"/>
      <c r="L492" s="13"/>
      <c r="M492" s="13"/>
      <c r="N492" s="13"/>
    </row>
    <row r="493" spans="8:14" ht="12.75">
      <c r="H493" s="13"/>
      <c r="I493" s="13"/>
      <c r="J493" s="13"/>
      <c r="K493" s="13"/>
      <c r="L493" s="13"/>
      <c r="M493" s="13"/>
      <c r="N493" s="13"/>
    </row>
    <row r="494" spans="8:14" ht="12.75">
      <c r="H494" s="13"/>
      <c r="I494" s="13"/>
      <c r="J494" s="13"/>
      <c r="K494" s="13"/>
      <c r="L494" s="13"/>
      <c r="M494" s="13"/>
      <c r="N494" s="13"/>
    </row>
    <row r="495" spans="8:14" ht="12.75">
      <c r="H495" s="13"/>
      <c r="I495" s="13"/>
      <c r="J495" s="13"/>
      <c r="K495" s="13"/>
      <c r="L495" s="13"/>
      <c r="M495" s="13"/>
      <c r="N495" s="13"/>
    </row>
    <row r="496" spans="8:14" ht="12.75">
      <c r="H496" s="13"/>
      <c r="I496" s="13"/>
      <c r="J496" s="13"/>
      <c r="K496" s="13"/>
      <c r="L496" s="13"/>
      <c r="M496" s="13"/>
      <c r="N496" s="13"/>
    </row>
    <row r="497" spans="8:14" ht="12.75">
      <c r="H497" s="13"/>
      <c r="I497" s="13"/>
      <c r="J497" s="13"/>
      <c r="K497" s="13"/>
      <c r="L497" s="13"/>
      <c r="M497" s="13"/>
      <c r="N497" s="13"/>
    </row>
    <row r="498" spans="8:14" ht="12.75">
      <c r="H498" s="13"/>
      <c r="I498" s="13"/>
      <c r="J498" s="13"/>
      <c r="K498" s="13"/>
      <c r="L498" s="13"/>
      <c r="M498" s="13"/>
      <c r="N498" s="13"/>
    </row>
    <row r="499" spans="8:14" ht="12.75">
      <c r="H499" s="13"/>
      <c r="I499" s="13"/>
      <c r="J499" s="13"/>
      <c r="K499" s="13"/>
      <c r="L499" s="13"/>
      <c r="M499" s="13"/>
      <c r="N499" s="13"/>
    </row>
    <row r="500" spans="8:14" ht="12.75">
      <c r="H500" s="13"/>
      <c r="I500" s="13"/>
      <c r="J500" s="13"/>
      <c r="K500" s="13"/>
      <c r="L500" s="13"/>
      <c r="M500" s="13"/>
      <c r="N500" s="13"/>
    </row>
    <row r="501" spans="8:14" ht="12.75">
      <c r="H501" s="13"/>
      <c r="I501" s="13"/>
      <c r="J501" s="13"/>
      <c r="K501" s="13"/>
      <c r="L501" s="13"/>
      <c r="M501" s="13"/>
      <c r="N501" s="13"/>
    </row>
    <row r="502" spans="8:14" ht="12.75">
      <c r="H502" s="13"/>
      <c r="I502" s="13"/>
      <c r="J502" s="13"/>
      <c r="K502" s="13"/>
      <c r="L502" s="13"/>
      <c r="M502" s="13"/>
      <c r="N502" s="13"/>
    </row>
    <row r="503" spans="8:14" ht="12.75">
      <c r="H503" s="13"/>
      <c r="I503" s="13"/>
      <c r="J503" s="13"/>
      <c r="K503" s="13"/>
      <c r="L503" s="13"/>
      <c r="M503" s="13"/>
      <c r="N503" s="13"/>
    </row>
    <row r="504" spans="8:14" ht="12.75">
      <c r="H504" s="13"/>
      <c r="I504" s="13"/>
      <c r="J504" s="13"/>
      <c r="K504" s="13"/>
      <c r="L504" s="13"/>
      <c r="M504" s="13"/>
      <c r="N504" s="13"/>
    </row>
    <row r="505" spans="8:14" ht="12.75">
      <c r="H505" s="13"/>
      <c r="I505" s="13"/>
      <c r="J505" s="13"/>
      <c r="K505" s="13"/>
      <c r="L505" s="13"/>
      <c r="M505" s="13"/>
      <c r="N505" s="13"/>
    </row>
    <row r="506" spans="8:14" ht="12.75">
      <c r="H506" s="13"/>
      <c r="I506" s="13"/>
      <c r="J506" s="13"/>
      <c r="K506" s="13"/>
      <c r="L506" s="13"/>
      <c r="M506" s="13"/>
      <c r="N506" s="13"/>
    </row>
    <row r="507" spans="8:14" ht="12.75">
      <c r="H507" s="13"/>
      <c r="I507" s="13"/>
      <c r="J507" s="13"/>
      <c r="K507" s="13"/>
      <c r="L507" s="13"/>
      <c r="M507" s="13"/>
      <c r="N507" s="13"/>
    </row>
    <row r="508" spans="8:14" ht="12.75">
      <c r="H508" s="13"/>
      <c r="I508" s="13"/>
      <c r="J508" s="13"/>
      <c r="K508" s="13"/>
      <c r="L508" s="13"/>
      <c r="M508" s="13"/>
      <c r="N508" s="13"/>
    </row>
    <row r="509" spans="8:14" ht="12.75">
      <c r="H509" s="13"/>
      <c r="I509" s="13"/>
      <c r="J509" s="13"/>
      <c r="K509" s="13"/>
      <c r="L509" s="13"/>
      <c r="M509" s="13"/>
      <c r="N509" s="13"/>
    </row>
    <row r="510" spans="8:14" ht="12.75">
      <c r="H510" s="13"/>
      <c r="I510" s="13"/>
      <c r="J510" s="13"/>
      <c r="K510" s="13"/>
      <c r="L510" s="13"/>
      <c r="M510" s="13"/>
      <c r="N510" s="13"/>
    </row>
    <row r="511" spans="8:14" ht="12.75">
      <c r="H511" s="13"/>
      <c r="I511" s="13"/>
      <c r="J511" s="13"/>
      <c r="K511" s="13"/>
      <c r="L511" s="13"/>
      <c r="M511" s="13"/>
      <c r="N511" s="13"/>
    </row>
    <row r="512" spans="8:14" ht="12.75">
      <c r="H512" s="13"/>
      <c r="I512" s="13"/>
      <c r="J512" s="13"/>
      <c r="K512" s="13"/>
      <c r="L512" s="13"/>
      <c r="M512" s="13"/>
      <c r="N512" s="13"/>
    </row>
    <row r="513" spans="8:14" ht="12.75">
      <c r="H513" s="13"/>
      <c r="I513" s="13"/>
      <c r="J513" s="13"/>
      <c r="K513" s="13"/>
      <c r="L513" s="13"/>
      <c r="M513" s="13"/>
      <c r="N513" s="13"/>
    </row>
    <row r="514" spans="8:14" ht="12.75">
      <c r="H514" s="13"/>
      <c r="I514" s="13"/>
      <c r="J514" s="13"/>
      <c r="K514" s="13"/>
      <c r="L514" s="13"/>
      <c r="M514" s="13"/>
      <c r="N514" s="13"/>
    </row>
    <row r="515" spans="8:14" ht="12.75">
      <c r="H515" s="13"/>
      <c r="I515" s="13"/>
      <c r="J515" s="13"/>
      <c r="K515" s="13"/>
      <c r="L515" s="13"/>
      <c r="M515" s="13"/>
      <c r="N515" s="13"/>
    </row>
    <row r="516" spans="8:14" ht="12.75">
      <c r="H516" s="13"/>
      <c r="I516" s="13"/>
      <c r="J516" s="13"/>
      <c r="K516" s="13"/>
      <c r="L516" s="13"/>
      <c r="M516" s="13"/>
      <c r="N516" s="13"/>
    </row>
    <row r="517" spans="8:14" ht="12.75">
      <c r="H517" s="13"/>
      <c r="I517" s="13"/>
      <c r="J517" s="13"/>
      <c r="K517" s="13"/>
      <c r="L517" s="13"/>
      <c r="M517" s="13"/>
      <c r="N517" s="13"/>
    </row>
    <row r="518" spans="8:14" ht="12.75">
      <c r="H518" s="13"/>
      <c r="I518" s="13"/>
      <c r="J518" s="13"/>
      <c r="K518" s="13"/>
      <c r="L518" s="13"/>
      <c r="M518" s="13"/>
      <c r="N518" s="13"/>
    </row>
    <row r="519" spans="8:14" ht="12.75">
      <c r="H519" s="13"/>
      <c r="I519" s="13"/>
      <c r="J519" s="13"/>
      <c r="K519" s="13"/>
      <c r="L519" s="13"/>
      <c r="M519" s="13"/>
      <c r="N519" s="13"/>
    </row>
    <row r="520" spans="8:14" ht="12.75">
      <c r="H520" s="13"/>
      <c r="I520" s="13"/>
      <c r="J520" s="13"/>
      <c r="K520" s="13"/>
      <c r="L520" s="13"/>
      <c r="M520" s="13"/>
      <c r="N520" s="13"/>
    </row>
    <row r="521" spans="8:14" ht="12.75">
      <c r="H521" s="13"/>
      <c r="I521" s="13"/>
      <c r="J521" s="13"/>
      <c r="K521" s="13"/>
      <c r="L521" s="13"/>
      <c r="M521" s="13"/>
      <c r="N521" s="13"/>
    </row>
    <row r="522" spans="8:14" ht="12.75">
      <c r="H522" s="13"/>
      <c r="I522" s="13"/>
      <c r="J522" s="13"/>
      <c r="K522" s="13"/>
      <c r="L522" s="13"/>
      <c r="M522" s="13"/>
      <c r="N522" s="13"/>
    </row>
    <row r="523" spans="8:14" ht="12.75">
      <c r="H523" s="13"/>
      <c r="I523" s="13"/>
      <c r="J523" s="13"/>
      <c r="K523" s="13"/>
      <c r="L523" s="13"/>
      <c r="M523" s="13"/>
      <c r="N523" s="13"/>
    </row>
    <row r="524" spans="8:14" ht="12.75">
      <c r="H524" s="13"/>
      <c r="I524" s="13"/>
      <c r="J524" s="13"/>
      <c r="K524" s="13"/>
      <c r="L524" s="13"/>
      <c r="M524" s="13"/>
      <c r="N524" s="13"/>
    </row>
    <row r="525" spans="8:14" ht="12.75">
      <c r="H525" s="13"/>
      <c r="I525" s="13"/>
      <c r="J525" s="13"/>
      <c r="K525" s="13"/>
      <c r="L525" s="13"/>
      <c r="M525" s="13"/>
      <c r="N525" s="13"/>
    </row>
    <row r="526" spans="8:14" ht="12.75">
      <c r="H526" s="13"/>
      <c r="I526" s="13"/>
      <c r="J526" s="13"/>
      <c r="K526" s="13"/>
      <c r="L526" s="13"/>
      <c r="M526" s="13"/>
      <c r="N526" s="13"/>
    </row>
    <row r="527" spans="8:14" ht="12.75">
      <c r="H527" s="13"/>
      <c r="I527" s="13"/>
      <c r="J527" s="13"/>
      <c r="K527" s="13"/>
      <c r="L527" s="13"/>
      <c r="M527" s="13"/>
      <c r="N527" s="13"/>
    </row>
    <row r="528" spans="8:14" ht="12.75">
      <c r="H528" s="13"/>
      <c r="I528" s="13"/>
      <c r="J528" s="13"/>
      <c r="K528" s="13"/>
      <c r="L528" s="13"/>
      <c r="M528" s="13"/>
      <c r="N528" s="13"/>
    </row>
    <row r="529" spans="8:14" ht="12.75">
      <c r="H529" s="13"/>
      <c r="I529" s="13"/>
      <c r="J529" s="13"/>
      <c r="K529" s="13"/>
      <c r="L529" s="13"/>
      <c r="M529" s="13"/>
      <c r="N529" s="13"/>
    </row>
    <row r="530" spans="8:14" ht="12.75">
      <c r="H530" s="13"/>
      <c r="I530" s="13"/>
      <c r="J530" s="13"/>
      <c r="K530" s="13"/>
      <c r="L530" s="13"/>
      <c r="M530" s="13"/>
      <c r="N530" s="13"/>
    </row>
    <row r="531" spans="8:14" ht="12.75">
      <c r="H531" s="13"/>
      <c r="I531" s="13"/>
      <c r="J531" s="13"/>
      <c r="K531" s="13"/>
      <c r="L531" s="13"/>
      <c r="M531" s="13"/>
      <c r="N531" s="13"/>
    </row>
    <row r="532" spans="8:14" ht="12.75">
      <c r="H532" s="13"/>
      <c r="I532" s="13"/>
      <c r="J532" s="13"/>
      <c r="K532" s="13"/>
      <c r="L532" s="13"/>
      <c r="M532" s="13"/>
      <c r="N532" s="13"/>
    </row>
    <row r="533" spans="8:14" ht="12.75">
      <c r="H533" s="13"/>
      <c r="I533" s="13"/>
      <c r="J533" s="13"/>
      <c r="K533" s="13"/>
      <c r="L533" s="13"/>
      <c r="M533" s="13"/>
      <c r="N533" s="13"/>
    </row>
    <row r="534" spans="8:14" ht="12.75">
      <c r="H534" s="13"/>
      <c r="I534" s="13"/>
      <c r="J534" s="13"/>
      <c r="K534" s="13"/>
      <c r="L534" s="13"/>
      <c r="M534" s="13"/>
      <c r="N534" s="13"/>
    </row>
    <row r="535" spans="8:14" ht="12.75">
      <c r="H535" s="13"/>
      <c r="I535" s="13"/>
      <c r="J535" s="13"/>
      <c r="K535" s="13"/>
      <c r="L535" s="13"/>
      <c r="M535" s="13"/>
      <c r="N535" s="13"/>
    </row>
    <row r="536" spans="8:14" ht="12.75">
      <c r="H536" s="13"/>
      <c r="I536" s="13"/>
      <c r="J536" s="13"/>
      <c r="K536" s="13"/>
      <c r="L536" s="13"/>
      <c r="M536" s="13"/>
      <c r="N536" s="13"/>
    </row>
    <row r="537" spans="8:14" ht="12.75">
      <c r="H537" s="13"/>
      <c r="I537" s="13"/>
      <c r="J537" s="13"/>
      <c r="K537" s="13"/>
      <c r="L537" s="13"/>
      <c r="M537" s="13"/>
      <c r="N537" s="13"/>
    </row>
    <row r="538" spans="8:14" ht="12.75">
      <c r="H538" s="13"/>
      <c r="I538" s="13"/>
      <c r="J538" s="13"/>
      <c r="K538" s="13"/>
      <c r="L538" s="13"/>
      <c r="M538" s="13"/>
      <c r="N538" s="13"/>
    </row>
    <row r="539" spans="8:14" ht="12.75">
      <c r="H539" s="13"/>
      <c r="I539" s="13"/>
      <c r="J539" s="13"/>
      <c r="K539" s="13"/>
      <c r="L539" s="13"/>
      <c r="M539" s="13"/>
      <c r="N539" s="13"/>
    </row>
    <row r="540" spans="8:14" ht="12.75">
      <c r="H540" s="13"/>
      <c r="I540" s="13"/>
      <c r="J540" s="13"/>
      <c r="K540" s="13"/>
      <c r="L540" s="13"/>
      <c r="M540" s="13"/>
      <c r="N540" s="13"/>
    </row>
    <row r="541" spans="8:14" ht="12.75">
      <c r="H541" s="13"/>
      <c r="I541" s="13"/>
      <c r="J541" s="13"/>
      <c r="K541" s="13"/>
      <c r="L541" s="13"/>
      <c r="M541" s="13"/>
      <c r="N541" s="13"/>
    </row>
    <row r="542" spans="8:14" ht="12.75">
      <c r="H542" s="13"/>
      <c r="I542" s="13"/>
      <c r="J542" s="13"/>
      <c r="K542" s="13"/>
      <c r="L542" s="13"/>
      <c r="M542" s="13"/>
      <c r="N542" s="13"/>
    </row>
    <row r="543" spans="8:14" ht="12.75">
      <c r="H543" s="13"/>
      <c r="I543" s="13"/>
      <c r="J543" s="13"/>
      <c r="K543" s="13"/>
      <c r="L543" s="13"/>
      <c r="M543" s="13"/>
      <c r="N543" s="13"/>
    </row>
    <row r="544" spans="8:14" ht="12.75">
      <c r="H544" s="13"/>
      <c r="I544" s="13"/>
      <c r="J544" s="13"/>
      <c r="K544" s="13"/>
      <c r="L544" s="13"/>
      <c r="M544" s="13"/>
      <c r="N544" s="13"/>
    </row>
    <row r="545" spans="8:14" ht="12.75">
      <c r="H545" s="13"/>
      <c r="I545" s="13"/>
      <c r="J545" s="13"/>
      <c r="K545" s="13"/>
      <c r="L545" s="13"/>
      <c r="M545" s="13"/>
      <c r="N545" s="13"/>
    </row>
    <row r="546" spans="8:14" ht="12.75">
      <c r="H546" s="13"/>
      <c r="I546" s="13"/>
      <c r="J546" s="13"/>
      <c r="K546" s="13"/>
      <c r="L546" s="13"/>
      <c r="M546" s="13"/>
      <c r="N546" s="13"/>
    </row>
    <row r="547" spans="8:14" ht="12.75">
      <c r="H547" s="13"/>
      <c r="I547" s="13"/>
      <c r="J547" s="13"/>
      <c r="K547" s="13"/>
      <c r="L547" s="13"/>
      <c r="M547" s="13"/>
      <c r="N547" s="13"/>
    </row>
    <row r="548" spans="8:14" ht="12.75">
      <c r="H548" s="13"/>
      <c r="I548" s="13"/>
      <c r="J548" s="13"/>
      <c r="K548" s="13"/>
      <c r="L548" s="13"/>
      <c r="M548" s="13"/>
      <c r="N548" s="13"/>
    </row>
    <row r="549" spans="8:14" ht="12.75">
      <c r="H549" s="13"/>
      <c r="I549" s="13"/>
      <c r="J549" s="13"/>
      <c r="K549" s="13"/>
      <c r="L549" s="13"/>
      <c r="M549" s="13"/>
      <c r="N549" s="13"/>
    </row>
    <row r="550" spans="8:14" ht="12.75">
      <c r="H550" s="13"/>
      <c r="I550" s="13"/>
      <c r="J550" s="13"/>
      <c r="K550" s="13"/>
      <c r="L550" s="13"/>
      <c r="M550" s="13"/>
      <c r="N550" s="13"/>
    </row>
    <row r="551" spans="8:14" ht="12.75">
      <c r="H551" s="13"/>
      <c r="I551" s="13"/>
      <c r="J551" s="13"/>
      <c r="K551" s="13"/>
      <c r="L551" s="13"/>
      <c r="M551" s="13"/>
      <c r="N551" s="13"/>
    </row>
    <row r="552" spans="8:14" ht="12.75">
      <c r="H552" s="13"/>
      <c r="I552" s="13"/>
      <c r="J552" s="13"/>
      <c r="K552" s="13"/>
      <c r="L552" s="13"/>
      <c r="M552" s="13"/>
      <c r="N552" s="13"/>
    </row>
    <row r="553" spans="8:14" ht="12.75">
      <c r="H553" s="13"/>
      <c r="I553" s="13"/>
      <c r="J553" s="13"/>
      <c r="K553" s="13"/>
      <c r="L553" s="13"/>
      <c r="M553" s="13"/>
      <c r="N553" s="13"/>
    </row>
    <row r="554" spans="8:14" ht="12.75">
      <c r="H554" s="13"/>
      <c r="I554" s="13"/>
      <c r="J554" s="13"/>
      <c r="K554" s="13"/>
      <c r="L554" s="13"/>
      <c r="M554" s="13"/>
      <c r="N554" s="13"/>
    </row>
    <row r="555" spans="8:14" ht="12.75">
      <c r="H555" s="13"/>
      <c r="I555" s="13"/>
      <c r="J555" s="13"/>
      <c r="K555" s="13"/>
      <c r="L555" s="13"/>
      <c r="M555" s="13"/>
      <c r="N555" s="13"/>
    </row>
    <row r="556" spans="8:14" ht="12.75">
      <c r="H556" s="13"/>
      <c r="I556" s="13"/>
      <c r="J556" s="13"/>
      <c r="K556" s="13"/>
      <c r="L556" s="13"/>
      <c r="M556" s="13"/>
      <c r="N556" s="13"/>
    </row>
    <row r="557" spans="8:14" ht="12.75">
      <c r="H557" s="13"/>
      <c r="I557" s="13"/>
      <c r="J557" s="13"/>
      <c r="K557" s="13"/>
      <c r="L557" s="13"/>
      <c r="M557" s="13"/>
      <c r="N557" s="13"/>
    </row>
  </sheetData>
  <sheetProtection password="C63C" sheet="1" objects="1" scenarios="1" selectLockedCells="1"/>
  <mergeCells count="4">
    <mergeCell ref="A7:G7"/>
    <mergeCell ref="A2:G2"/>
    <mergeCell ref="A18:G18"/>
    <mergeCell ref="A29:G29"/>
  </mergeCells>
  <dataValidations count="2">
    <dataValidation type="list" allowBlank="1" showInputMessage="1" showErrorMessage="1" sqref="F4">
      <formula1>"1,2,3,4,5"</formula1>
    </dataValidation>
    <dataValidation type="whole" allowBlank="1" showInputMessage="1" showErrorMessage="1" sqref="F5:G5">
      <formula1>0</formula1>
      <formula2>15</formula2>
    </dataValidation>
  </dataValidations>
  <printOptions horizontalCentered="1"/>
  <pageMargins left="0.2362204724409449" right="0.2362204724409449" top="0.5905511811023623" bottom="0.5905511811023623" header="0" footer="0"/>
  <pageSetup horizontalDpi="96" verticalDpi="96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11.421875" defaultRowHeight="12.75"/>
  <cols>
    <col min="3" max="3" width="11.8515625" style="0" bestFit="1" customWidth="1"/>
    <col min="6" max="7" width="13.7109375" style="0" bestFit="1" customWidth="1"/>
  </cols>
  <sheetData>
    <row r="1" ht="15">
      <c r="A1" s="26" t="s">
        <v>38</v>
      </c>
    </row>
    <row r="2" spans="1:6" ht="12.75">
      <c r="A2" s="9" t="s">
        <v>9</v>
      </c>
      <c r="B2" s="9" t="s">
        <v>10</v>
      </c>
      <c r="C2" s="9" t="s">
        <v>12</v>
      </c>
      <c r="D2" s="9" t="s">
        <v>20</v>
      </c>
      <c r="E2" s="9" t="s">
        <v>21</v>
      </c>
      <c r="F2" s="9" t="s">
        <v>22</v>
      </c>
    </row>
    <row r="3" spans="1:6" ht="12.75">
      <c r="A3" t="s">
        <v>8</v>
      </c>
      <c r="B3">
        <v>1109.05</v>
      </c>
      <c r="C3">
        <v>42.65</v>
      </c>
      <c r="D3">
        <v>162.78</v>
      </c>
      <c r="E3">
        <v>684.36</v>
      </c>
      <c r="F3">
        <v>26.31</v>
      </c>
    </row>
    <row r="4" spans="1:6" ht="12.75">
      <c r="A4" t="s">
        <v>11</v>
      </c>
      <c r="B4">
        <v>958.98</v>
      </c>
      <c r="C4">
        <v>34.77</v>
      </c>
      <c r="D4">
        <v>117.25</v>
      </c>
      <c r="E4">
        <v>699.38</v>
      </c>
      <c r="F4">
        <v>25.35</v>
      </c>
    </row>
    <row r="5" spans="1:6" ht="12.75">
      <c r="A5" t="s">
        <v>18</v>
      </c>
      <c r="B5">
        <v>720.02</v>
      </c>
      <c r="C5">
        <v>26.31</v>
      </c>
      <c r="D5">
        <v>94.48</v>
      </c>
      <c r="E5">
        <v>622.3</v>
      </c>
      <c r="F5">
        <v>22.73</v>
      </c>
    </row>
    <row r="6" spans="1:6" ht="12.75">
      <c r="A6" t="s">
        <v>1</v>
      </c>
      <c r="B6">
        <v>599.25</v>
      </c>
      <c r="C6">
        <v>17.9</v>
      </c>
      <c r="D6">
        <v>61.91</v>
      </c>
      <c r="E6">
        <v>593.79</v>
      </c>
      <c r="F6">
        <v>17.73</v>
      </c>
    </row>
    <row r="7" spans="1:6" ht="12.75">
      <c r="A7" t="s">
        <v>19</v>
      </c>
      <c r="B7">
        <v>548.47</v>
      </c>
      <c r="C7">
        <v>13.47</v>
      </c>
      <c r="D7">
        <v>48.9</v>
      </c>
      <c r="E7">
        <v>548.47</v>
      </c>
      <c r="F7">
        <v>13.47</v>
      </c>
    </row>
    <row r="9" ht="15">
      <c r="A9" s="26" t="s">
        <v>41</v>
      </c>
    </row>
    <row r="10" spans="1:8" ht="25.5">
      <c r="A10" s="9" t="s">
        <v>9</v>
      </c>
      <c r="B10" s="9" t="s">
        <v>10</v>
      </c>
      <c r="C10" s="9" t="s">
        <v>12</v>
      </c>
      <c r="D10" s="9" t="s">
        <v>42</v>
      </c>
      <c r="E10" s="9" t="s">
        <v>39</v>
      </c>
      <c r="F10" s="30" t="s">
        <v>43</v>
      </c>
      <c r="G10" s="30" t="s">
        <v>44</v>
      </c>
      <c r="H10" s="9" t="s">
        <v>45</v>
      </c>
    </row>
    <row r="11" spans="1:8" ht="12.75">
      <c r="A11">
        <v>1</v>
      </c>
      <c r="B11">
        <v>1593.97</v>
      </c>
      <c r="C11">
        <v>28.59</v>
      </c>
      <c r="D11">
        <v>1035.32</v>
      </c>
      <c r="E11">
        <v>13.37</v>
      </c>
      <c r="F11" s="29">
        <v>83.03</v>
      </c>
      <c r="G11" s="29">
        <v>117.98</v>
      </c>
      <c r="H11" s="29">
        <v>45.34</v>
      </c>
    </row>
    <row r="12" spans="1:8" ht="12.75">
      <c r="A12">
        <v>2</v>
      </c>
      <c r="B12">
        <v>1258.81</v>
      </c>
      <c r="C12">
        <v>28.59</v>
      </c>
      <c r="D12">
        <v>802.95</v>
      </c>
      <c r="E12">
        <v>17.55</v>
      </c>
      <c r="F12" s="29">
        <v>72.62</v>
      </c>
      <c r="G12" s="29">
        <v>78.74</v>
      </c>
      <c r="H12" s="29">
        <v>57.54</v>
      </c>
    </row>
    <row r="13" spans="1:8" ht="12.75">
      <c r="A13">
        <v>3</v>
      </c>
      <c r="B13">
        <v>1027.91</v>
      </c>
      <c r="C13">
        <v>28.59</v>
      </c>
      <c r="D13">
        <v>361.11</v>
      </c>
      <c r="E13">
        <v>20.51</v>
      </c>
      <c r="F13" s="29">
        <v>56.24</v>
      </c>
      <c r="G13" s="29">
        <v>47.54</v>
      </c>
      <c r="H13" s="29">
        <v>85.81</v>
      </c>
    </row>
    <row r="14" spans="1:8" ht="12.75">
      <c r="A14">
        <v>4</v>
      </c>
      <c r="B14">
        <v>938.5</v>
      </c>
      <c r="C14">
        <v>28.59</v>
      </c>
      <c r="D14">
        <v>101.29</v>
      </c>
      <c r="E14">
        <v>21.72</v>
      </c>
      <c r="F14" s="29">
        <v>43.45</v>
      </c>
      <c r="G14" s="29">
        <v>41.27</v>
      </c>
      <c r="H14" s="29">
        <v>157.12</v>
      </c>
    </row>
    <row r="15" spans="1:8" ht="12.75">
      <c r="A15">
        <v>5</v>
      </c>
      <c r="B15">
        <v>871.48</v>
      </c>
      <c r="C15">
        <v>28.59</v>
      </c>
      <c r="D15">
        <v>59.77</v>
      </c>
      <c r="E15">
        <v>22.55</v>
      </c>
      <c r="F15" s="29">
        <v>37.05</v>
      </c>
      <c r="G15" s="29">
        <v>39.95</v>
      </c>
      <c r="H15" s="29">
        <v>157.12</v>
      </c>
    </row>
    <row r="18" ht="15">
      <c r="A18" s="26" t="s">
        <v>37</v>
      </c>
    </row>
    <row r="20" spans="1:7" ht="12.75">
      <c r="A20" s="9" t="s">
        <v>9</v>
      </c>
      <c r="B20" s="9" t="s">
        <v>34</v>
      </c>
      <c r="C20" s="9" t="s">
        <v>29</v>
      </c>
      <c r="D20" s="9" t="s">
        <v>35</v>
      </c>
      <c r="E20" s="9" t="s">
        <v>30</v>
      </c>
      <c r="F20" s="9" t="s">
        <v>31</v>
      </c>
      <c r="G20" s="9"/>
    </row>
    <row r="21" spans="1:6" ht="12.75">
      <c r="A21" t="s">
        <v>8</v>
      </c>
      <c r="B21">
        <v>1460880</v>
      </c>
      <c r="C21" s="24">
        <f>B21/166.386/12</f>
        <v>731.6721358768165</v>
      </c>
      <c r="D21">
        <v>56076</v>
      </c>
      <c r="E21" s="24">
        <f>D21/166.386/12</f>
        <v>28.085295637854145</v>
      </c>
      <c r="F21" s="25">
        <f>C21+E21</f>
        <v>759.7574315146707</v>
      </c>
    </row>
    <row r="22" spans="1:6" ht="12.75">
      <c r="A22" t="s">
        <v>11</v>
      </c>
      <c r="B22">
        <v>1230900</v>
      </c>
      <c r="C22" s="24">
        <f>B22/166.386/12</f>
        <v>616.4881660716648</v>
      </c>
      <c r="D22">
        <v>44856</v>
      </c>
      <c r="E22" s="24">
        <f>D22/166.386/12</f>
        <v>22.465832461865784</v>
      </c>
      <c r="F22" s="25">
        <f>C22+E22</f>
        <v>638.9539985335306</v>
      </c>
    </row>
    <row r="23" spans="1:6" ht="12.75">
      <c r="A23" t="s">
        <v>18</v>
      </c>
      <c r="B23">
        <v>924240</v>
      </c>
      <c r="C23" s="24">
        <f>B23/166.386/12</f>
        <v>462.89952279638914</v>
      </c>
      <c r="D23">
        <v>33648</v>
      </c>
      <c r="E23" s="24">
        <f>D23/166.386/12</f>
        <v>16.852379406921255</v>
      </c>
      <c r="F23" s="25">
        <f>C23+E23</f>
        <v>479.7519022033104</v>
      </c>
    </row>
    <row r="24" spans="1:6" ht="12.75">
      <c r="A24" t="s">
        <v>1</v>
      </c>
      <c r="B24">
        <v>755736</v>
      </c>
      <c r="C24" s="24">
        <f>B24/166.386/12</f>
        <v>378.5054030988185</v>
      </c>
      <c r="D24">
        <v>22464</v>
      </c>
      <c r="E24" s="24">
        <f>D24/166.386/12</f>
        <v>11.250946594064404</v>
      </c>
      <c r="F24" s="25">
        <f>C24+E24</f>
        <v>389.7563496928829</v>
      </c>
    </row>
    <row r="25" spans="1:6" ht="12.75">
      <c r="A25" t="s">
        <v>19</v>
      </c>
      <c r="B25">
        <v>689904</v>
      </c>
      <c r="C25" s="24">
        <f>B25/166.386/12</f>
        <v>345.53387905232415</v>
      </c>
      <c r="D25">
        <v>16836</v>
      </c>
      <c r="E25" s="24">
        <f>D25/166.386/12</f>
        <v>8.432199824504465</v>
      </c>
      <c r="F25" s="25">
        <f>C25+E25</f>
        <v>353.96607887682865</v>
      </c>
    </row>
    <row r="27" spans="1:7" ht="12.75">
      <c r="A27" s="20" t="s">
        <v>23</v>
      </c>
      <c r="B27" s="20" t="s">
        <v>33</v>
      </c>
      <c r="C27" s="9" t="s">
        <v>32</v>
      </c>
      <c r="E27" s="9" t="s">
        <v>24</v>
      </c>
      <c r="F27" s="9" t="s">
        <v>33</v>
      </c>
      <c r="G27" s="9" t="s">
        <v>32</v>
      </c>
    </row>
    <row r="28" spans="1:7" ht="12.75">
      <c r="A28" s="13">
        <v>8</v>
      </c>
      <c r="B28" s="13">
        <v>255120</v>
      </c>
      <c r="C28" s="24">
        <f>B28/166.386/12</f>
        <v>127.77517339199211</v>
      </c>
      <c r="E28" t="s">
        <v>36</v>
      </c>
      <c r="F28">
        <v>26208</v>
      </c>
      <c r="G28" s="24">
        <f>F28/166.386/12</f>
        <v>13.126104359741804</v>
      </c>
    </row>
    <row r="29" spans="1:3" ht="12.75">
      <c r="A29" s="13">
        <v>9</v>
      </c>
      <c r="B29" s="13">
        <v>270012</v>
      </c>
      <c r="C29" s="24">
        <f aca="true" t="shared" si="0" ref="C29:C50">B29/166.386/12</f>
        <v>135.23373360739484</v>
      </c>
    </row>
    <row r="30" spans="1:7" ht="12.75">
      <c r="A30" s="13">
        <v>10</v>
      </c>
      <c r="B30" s="13">
        <v>284868</v>
      </c>
      <c r="C30" s="24">
        <f t="shared" si="0"/>
        <v>142.6742634596661</v>
      </c>
      <c r="E30" t="s">
        <v>39</v>
      </c>
      <c r="F30">
        <v>55152</v>
      </c>
      <c r="G30" s="24">
        <f>F30/166.386</f>
        <v>331.47019580974364</v>
      </c>
    </row>
    <row r="31" spans="1:3" ht="12.75">
      <c r="A31" s="13">
        <v>11</v>
      </c>
      <c r="B31" s="13">
        <v>314604</v>
      </c>
      <c r="C31" s="24">
        <f t="shared" si="0"/>
        <v>157.5673434062962</v>
      </c>
    </row>
    <row r="32" spans="1:7" ht="12.75">
      <c r="A32" s="13">
        <v>12</v>
      </c>
      <c r="B32" s="13">
        <v>344304</v>
      </c>
      <c r="C32" s="24">
        <f t="shared" si="0"/>
        <v>172.44239298979483</v>
      </c>
      <c r="E32">
        <v>1992</v>
      </c>
      <c r="F32" s="27">
        <v>0.057</v>
      </c>
      <c r="G32">
        <f>5.7/100</f>
        <v>0.057</v>
      </c>
    </row>
    <row r="33" spans="1:7" ht="12.75">
      <c r="A33" s="13">
        <v>13</v>
      </c>
      <c r="B33" s="13">
        <v>374052</v>
      </c>
      <c r="C33" s="24">
        <f t="shared" si="0"/>
        <v>187.34148305746876</v>
      </c>
      <c r="E33">
        <v>1993</v>
      </c>
      <c r="F33" s="27">
        <v>0.0009524</v>
      </c>
      <c r="G33">
        <f>0.09524/100</f>
        <v>0.0009524000000000001</v>
      </c>
    </row>
    <row r="34" spans="1:7" ht="12.75">
      <c r="A34" s="13">
        <v>14</v>
      </c>
      <c r="B34" s="13">
        <v>403800</v>
      </c>
      <c r="C34" s="24">
        <f t="shared" si="0"/>
        <v>202.24057312514276</v>
      </c>
      <c r="E34">
        <v>1993</v>
      </c>
      <c r="F34" s="27">
        <v>0.018</v>
      </c>
      <c r="G34">
        <f>1.8/100</f>
        <v>0.018000000000000002</v>
      </c>
    </row>
    <row r="35" spans="1:7" ht="12.75">
      <c r="A35" s="13">
        <v>15</v>
      </c>
      <c r="B35" s="13">
        <v>433524</v>
      </c>
      <c r="C35" s="24">
        <f t="shared" si="0"/>
        <v>217.12764295072904</v>
      </c>
      <c r="E35">
        <v>1994</v>
      </c>
      <c r="F35" s="28">
        <v>0</v>
      </c>
      <c r="G35">
        <v>0</v>
      </c>
    </row>
    <row r="36" spans="1:7" ht="12.75">
      <c r="A36" s="13">
        <v>16</v>
      </c>
      <c r="B36" s="13">
        <v>463272</v>
      </c>
      <c r="C36" s="24">
        <f t="shared" si="0"/>
        <v>232.02673301840298</v>
      </c>
      <c r="E36">
        <v>1995</v>
      </c>
      <c r="F36" s="27">
        <v>0.035</v>
      </c>
      <c r="G36">
        <f>3.5/100</f>
        <v>0.035</v>
      </c>
    </row>
    <row r="37" spans="1:7" ht="12.75">
      <c r="A37" s="13">
        <v>17</v>
      </c>
      <c r="B37" s="13">
        <v>492984</v>
      </c>
      <c r="C37" s="24">
        <f t="shared" si="0"/>
        <v>246.90779272294546</v>
      </c>
      <c r="E37">
        <v>1996</v>
      </c>
      <c r="F37" s="27">
        <v>0.035</v>
      </c>
      <c r="G37">
        <f>3.5/100</f>
        <v>0.035</v>
      </c>
    </row>
    <row r="38" spans="1:7" ht="12.75">
      <c r="A38" s="13">
        <v>18</v>
      </c>
      <c r="B38" s="13">
        <v>522732</v>
      </c>
      <c r="C38" s="24">
        <f t="shared" si="0"/>
        <v>261.8068827906194</v>
      </c>
      <c r="E38">
        <v>1997</v>
      </c>
      <c r="F38" s="28">
        <v>0</v>
      </c>
      <c r="G38">
        <v>0</v>
      </c>
    </row>
    <row r="39" spans="1:7" ht="12.75">
      <c r="A39" s="13">
        <v>19</v>
      </c>
      <c r="B39" s="13">
        <v>552456</v>
      </c>
      <c r="C39" s="24">
        <f t="shared" si="0"/>
        <v>276.6939526162057</v>
      </c>
      <c r="E39">
        <v>1998</v>
      </c>
      <c r="F39" s="27">
        <v>0.021</v>
      </c>
      <c r="G39">
        <f>2.1/100</f>
        <v>0.021</v>
      </c>
    </row>
    <row r="40" spans="1:7" ht="12.75">
      <c r="A40" s="13">
        <v>20</v>
      </c>
      <c r="B40" s="13">
        <v>582204</v>
      </c>
      <c r="C40" s="24">
        <f t="shared" si="0"/>
        <v>291.5930426838797</v>
      </c>
      <c r="E40">
        <v>1999</v>
      </c>
      <c r="F40" s="27">
        <v>0.018</v>
      </c>
      <c r="G40">
        <f>1.8/100</f>
        <v>0.018000000000000002</v>
      </c>
    </row>
    <row r="41" spans="1:7" ht="12.75">
      <c r="A41" s="13">
        <v>21</v>
      </c>
      <c r="B41" s="13">
        <v>626784</v>
      </c>
      <c r="C41" s="24">
        <f t="shared" si="0"/>
        <v>313.9206423617372</v>
      </c>
      <c r="E41">
        <v>2000</v>
      </c>
      <c r="F41" s="28">
        <v>0.02</v>
      </c>
      <c r="G41">
        <f>2/100</f>
        <v>0.02</v>
      </c>
    </row>
    <row r="42" spans="1:7" ht="12.75">
      <c r="A42" s="13">
        <v>22</v>
      </c>
      <c r="B42" s="13">
        <v>675072</v>
      </c>
      <c r="C42" s="24">
        <f t="shared" si="0"/>
        <v>338.10536944214056</v>
      </c>
      <c r="E42">
        <v>2001</v>
      </c>
      <c r="F42" s="28">
        <v>0.02</v>
      </c>
      <c r="G42">
        <f aca="true" t="shared" si="1" ref="G42:G50">2/100</f>
        <v>0.02</v>
      </c>
    </row>
    <row r="43" spans="1:7" ht="12.75">
      <c r="A43" s="13">
        <v>23</v>
      </c>
      <c r="B43" s="13">
        <v>723480</v>
      </c>
      <c r="C43" s="24">
        <f t="shared" si="0"/>
        <v>362.3501977329824</v>
      </c>
      <c r="E43">
        <v>2002</v>
      </c>
      <c r="F43" s="28">
        <v>0.02</v>
      </c>
      <c r="G43">
        <f t="shared" si="1"/>
        <v>0.02</v>
      </c>
    </row>
    <row r="44" spans="1:7" ht="12.75">
      <c r="A44" s="13">
        <v>24</v>
      </c>
      <c r="B44" s="13">
        <v>771876</v>
      </c>
      <c r="C44" s="24">
        <f t="shared" si="0"/>
        <v>386.5890159027803</v>
      </c>
      <c r="E44">
        <v>2003</v>
      </c>
      <c r="F44" s="28">
        <v>0.02</v>
      </c>
      <c r="G44">
        <f t="shared" si="1"/>
        <v>0.02</v>
      </c>
    </row>
    <row r="45" spans="1:7" ht="12.75">
      <c r="A45" s="13">
        <v>25</v>
      </c>
      <c r="B45" s="13">
        <v>820284</v>
      </c>
      <c r="C45" s="24">
        <f t="shared" si="0"/>
        <v>410.8338441936221</v>
      </c>
      <c r="E45">
        <v>2004</v>
      </c>
      <c r="F45" s="28">
        <v>0.02</v>
      </c>
      <c r="G45">
        <f t="shared" si="1"/>
        <v>0.02</v>
      </c>
    </row>
    <row r="46" spans="1:7" ht="12.75">
      <c r="A46" s="13">
        <v>26</v>
      </c>
      <c r="B46" s="13">
        <v>924540</v>
      </c>
      <c r="C46" s="24">
        <f t="shared" si="0"/>
        <v>463.04977582248506</v>
      </c>
      <c r="E46">
        <v>2005</v>
      </c>
      <c r="F46" s="28">
        <v>0.02</v>
      </c>
      <c r="G46">
        <f t="shared" si="1"/>
        <v>0.02</v>
      </c>
    </row>
    <row r="47" spans="1:7" ht="12.75">
      <c r="A47" s="13">
        <v>27</v>
      </c>
      <c r="B47" s="13">
        <v>1053840</v>
      </c>
      <c r="C47" s="24">
        <f t="shared" si="0"/>
        <v>527.8088300698377</v>
      </c>
      <c r="E47">
        <v>2006</v>
      </c>
      <c r="F47" s="28">
        <v>0.02</v>
      </c>
      <c r="G47">
        <f>2/100</f>
        <v>0.02</v>
      </c>
    </row>
    <row r="48" spans="1:7" ht="12.75">
      <c r="A48" s="13">
        <v>28</v>
      </c>
      <c r="B48" s="13">
        <v>1102248</v>
      </c>
      <c r="C48" s="24">
        <f t="shared" si="0"/>
        <v>552.0536583606794</v>
      </c>
      <c r="E48">
        <v>2007</v>
      </c>
      <c r="F48" s="28">
        <v>0.02</v>
      </c>
      <c r="G48">
        <f t="shared" si="1"/>
        <v>0.02</v>
      </c>
    </row>
    <row r="49" spans="1:7" ht="12.75">
      <c r="A49" s="13">
        <v>29</v>
      </c>
      <c r="B49" s="13">
        <v>1150656</v>
      </c>
      <c r="C49" s="24">
        <f t="shared" si="0"/>
        <v>576.2984866515211</v>
      </c>
      <c r="E49">
        <v>2008</v>
      </c>
      <c r="F49" s="28">
        <v>0.02</v>
      </c>
      <c r="G49">
        <f t="shared" si="1"/>
        <v>0.02</v>
      </c>
    </row>
    <row r="50" spans="1:7" ht="12.75">
      <c r="A50" s="13">
        <v>30</v>
      </c>
      <c r="B50" s="13">
        <v>1282800</v>
      </c>
      <c r="C50" s="24">
        <f t="shared" si="0"/>
        <v>642.4819395862633</v>
      </c>
      <c r="E50">
        <v>2009</v>
      </c>
      <c r="F50" s="28">
        <v>0.02</v>
      </c>
      <c r="G50">
        <f t="shared" si="1"/>
        <v>0.02</v>
      </c>
    </row>
    <row r="51" spans="5:7" ht="12.75">
      <c r="E51">
        <v>2010</v>
      </c>
      <c r="F51" s="28">
        <v>0</v>
      </c>
      <c r="G51">
        <v>0</v>
      </c>
    </row>
    <row r="52" spans="5:7" ht="12.75">
      <c r="E52">
        <v>2010</v>
      </c>
      <c r="F52" s="27">
        <v>-0.034</v>
      </c>
      <c r="G52">
        <f>-3.4/100</f>
        <v>-0.034</v>
      </c>
    </row>
    <row r="53" spans="5:7" ht="12.75">
      <c r="E53">
        <v>2011</v>
      </c>
      <c r="F53" s="28">
        <v>0</v>
      </c>
      <c r="G53">
        <v>0</v>
      </c>
    </row>
    <row r="54" spans="5:7" ht="12.75">
      <c r="E54">
        <v>2012</v>
      </c>
      <c r="F54" s="28">
        <v>0</v>
      </c>
      <c r="G54">
        <v>0</v>
      </c>
    </row>
    <row r="55" spans="6:7" ht="12.75">
      <c r="F55" s="27">
        <f>SUM(F32:F54)</f>
        <v>0.35095240000000005</v>
      </c>
      <c r="G55">
        <f>SUM(G32:G54)</f>
        <v>0.35095240000000005</v>
      </c>
    </row>
    <row r="59" ht="15">
      <c r="A59" s="26" t="s">
        <v>93</v>
      </c>
    </row>
    <row r="60" spans="1:5" ht="51">
      <c r="A60" s="66" t="s">
        <v>94</v>
      </c>
      <c r="B60" s="66" t="s">
        <v>95</v>
      </c>
      <c r="C60" s="66" t="s">
        <v>96</v>
      </c>
      <c r="D60" s="66" t="s">
        <v>97</v>
      </c>
      <c r="E60" s="66" t="s">
        <v>98</v>
      </c>
    </row>
    <row r="61" spans="1:5" ht="12.75">
      <c r="A61" s="24">
        <v>550</v>
      </c>
      <c r="B61" s="24">
        <v>16.5</v>
      </c>
      <c r="C61" s="24">
        <v>21.5</v>
      </c>
      <c r="D61" s="24">
        <v>9.16</v>
      </c>
      <c r="E61" s="24">
        <v>4.58</v>
      </c>
    </row>
    <row r="62" spans="1:5" ht="12.75">
      <c r="A62" s="24">
        <v>600</v>
      </c>
      <c r="B62" s="24">
        <v>18</v>
      </c>
      <c r="C62" s="24">
        <v>23.5</v>
      </c>
      <c r="D62" s="24">
        <v>10</v>
      </c>
      <c r="E62" s="24">
        <v>5</v>
      </c>
    </row>
    <row r="63" spans="1:5" ht="12.75">
      <c r="A63" s="24">
        <v>900</v>
      </c>
      <c r="B63" s="24">
        <v>27</v>
      </c>
      <c r="C63" s="24">
        <v>35</v>
      </c>
      <c r="D63" s="24">
        <v>15</v>
      </c>
      <c r="E63" s="24">
        <v>7.5</v>
      </c>
    </row>
    <row r="64" spans="1:5" ht="12.75">
      <c r="A64" s="24">
        <v>1000</v>
      </c>
      <c r="B64" s="24">
        <v>30</v>
      </c>
      <c r="C64" s="24">
        <v>39</v>
      </c>
      <c r="D64" s="24">
        <v>16.67</v>
      </c>
      <c r="E64" s="24">
        <v>8.33</v>
      </c>
    </row>
    <row r="65" spans="1:5" ht="12.75">
      <c r="A65" s="24">
        <v>1250</v>
      </c>
      <c r="B65" s="24">
        <v>37.5</v>
      </c>
      <c r="C65" s="24">
        <v>48.5</v>
      </c>
      <c r="D65" s="24">
        <v>20.83</v>
      </c>
      <c r="E65" s="24">
        <v>10.42</v>
      </c>
    </row>
    <row r="66" spans="1:5" ht="12.75">
      <c r="A66" s="24">
        <v>1500</v>
      </c>
      <c r="B66" s="24">
        <v>45</v>
      </c>
      <c r="C66" s="24">
        <v>58</v>
      </c>
      <c r="D66" s="24">
        <v>25</v>
      </c>
      <c r="E66" s="24">
        <v>12.5</v>
      </c>
    </row>
    <row r="67" spans="1:5" ht="12.75">
      <c r="A67" s="24">
        <v>1750</v>
      </c>
      <c r="B67" s="24">
        <v>52.5</v>
      </c>
      <c r="C67" s="24">
        <v>68</v>
      </c>
      <c r="D67" s="24">
        <v>29.17</v>
      </c>
      <c r="E67" s="24">
        <v>14.58</v>
      </c>
    </row>
    <row r="68" spans="1:5" ht="12.75">
      <c r="A68" s="24">
        <v>2000</v>
      </c>
      <c r="B68" s="24">
        <v>59.5</v>
      </c>
      <c r="C68" s="24">
        <v>76.5</v>
      </c>
      <c r="D68" s="24">
        <v>33</v>
      </c>
      <c r="E68" s="24">
        <v>16.5</v>
      </c>
    </row>
    <row r="69" spans="1:5" ht="12.75">
      <c r="A69" s="24">
        <v>2250</v>
      </c>
      <c r="B69" s="24">
        <v>67.5</v>
      </c>
      <c r="C69" s="24">
        <v>87</v>
      </c>
      <c r="D69" s="24">
        <v>37.5</v>
      </c>
      <c r="E69" s="24">
        <v>18.75</v>
      </c>
    </row>
    <row r="70" spans="1:5" ht="12.75">
      <c r="A70" s="24">
        <v>2500</v>
      </c>
      <c r="B70" s="24">
        <v>74</v>
      </c>
      <c r="C70" s="24">
        <v>95.5</v>
      </c>
      <c r="D70" s="24">
        <v>41</v>
      </c>
      <c r="E70" s="24">
        <v>20.5</v>
      </c>
    </row>
    <row r="71" spans="1:5" ht="12.75">
      <c r="A71" s="24">
        <v>2750</v>
      </c>
      <c r="B71" s="24">
        <v>82.5</v>
      </c>
      <c r="C71" s="24">
        <v>107.5</v>
      </c>
      <c r="D71" s="24">
        <v>45.83</v>
      </c>
      <c r="E71" s="24">
        <v>22.91</v>
      </c>
    </row>
    <row r="72" spans="1:5" ht="12.75">
      <c r="A72" s="24">
        <v>3000</v>
      </c>
      <c r="B72" s="24">
        <v>90</v>
      </c>
      <c r="C72" s="24">
        <v>117</v>
      </c>
      <c r="D72" s="24">
        <v>50</v>
      </c>
      <c r="E72" s="24">
        <v>25</v>
      </c>
    </row>
  </sheetData>
  <sheetProtection password="C63C"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CSIF</dc:creator>
  <cp:keywords/>
  <dc:description/>
  <cp:lastModifiedBy>SANTIAGO</cp:lastModifiedBy>
  <cp:lastPrinted>2013-02-18T21:55:13Z</cp:lastPrinted>
  <dcterms:created xsi:type="dcterms:W3CDTF">2006-10-06T10:49:37Z</dcterms:created>
  <dcterms:modified xsi:type="dcterms:W3CDTF">2013-02-18T21:55:51Z</dcterms:modified>
  <cp:category/>
  <cp:version/>
  <cp:contentType/>
  <cp:contentStatus/>
</cp:coreProperties>
</file>